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OneDrive\เดสก์ท็อป\การจัดสรรงประมาณปี 2565\งบอุดหนุนเฉพาะกิจ ปี 65\ศูนย์ ม 7\"/>
    </mc:Choice>
  </mc:AlternateContent>
  <xr:revisionPtr revIDLastSave="0" documentId="10_ncr:8100000_{08EB97F7-BD6C-4A79-83AF-693E125C3693}" xr6:coauthVersionLast="32" xr6:coauthVersionMax="32" xr10:uidLastSave="{00000000-0000-0000-0000-000000000000}"/>
  <bookViews>
    <workbookView xWindow="0" yWindow="0" windowWidth="17364" windowHeight="5676" activeTab="4" xr2:uid="{00000000-000D-0000-FFFF-FFFF00000000}"/>
  </bookViews>
  <sheets>
    <sheet name="ข้อมูลโครงการ" sheetId="9" r:id="rId1"/>
    <sheet name="ข้อมูลค่าแรงงาน" sheetId="7" r:id="rId2"/>
    <sheet name="ข้อมูลวัสดุ" sheetId="8" r:id="rId3"/>
    <sheet name="ค่างานต้นทุน" sheetId="4" r:id="rId4"/>
    <sheet name="ปร4" sheetId="1" r:id="rId5"/>
    <sheet name="ปร5" sheetId="2" r:id="rId6"/>
    <sheet name="ปร6" sheetId="6" r:id="rId7"/>
  </sheets>
  <externalReferences>
    <externalReference r:id="rId8"/>
  </externalReferences>
  <definedNames>
    <definedName name="_xlnm.Print_Area" localSheetId="4">ปร4!$A$1:$P$171</definedName>
    <definedName name="_xlnm.Print_Titles" localSheetId="3">ค่างานต้นทุน!$3:$3</definedName>
    <definedName name="_xlnm.Print_Titles" localSheetId="4">ปร4!$1:$8</definedName>
  </definedNames>
  <calcPr calcId="162913"/>
</workbook>
</file>

<file path=xl/calcChain.xml><?xml version="1.0" encoding="utf-8"?>
<calcChain xmlns="http://schemas.openxmlformats.org/spreadsheetml/2006/main">
  <c r="D5" i="6" l="1"/>
  <c r="H6" i="1"/>
  <c r="E84" i="4" l="1"/>
  <c r="H94" i="8" l="1"/>
  <c r="H95" i="8" s="1"/>
  <c r="D21" i="8" s="1"/>
  <c r="C2" i="2" l="1"/>
  <c r="D3" i="1"/>
  <c r="G187" i="4"/>
  <c r="G186" i="4"/>
  <c r="G185" i="4"/>
  <c r="B11" i="6" l="1"/>
  <c r="B19" i="2"/>
  <c r="B18" i="2"/>
  <c r="B17" i="2"/>
  <c r="B16" i="2"/>
  <c r="C203" i="4" l="1"/>
  <c r="G188" i="4"/>
  <c r="E24" i="1" s="1"/>
  <c r="E168" i="4"/>
  <c r="F168" i="4" s="1"/>
  <c r="F183" i="4"/>
  <c r="F184" i="4"/>
  <c r="F182" i="4"/>
  <c r="C183" i="4"/>
  <c r="C184" i="4"/>
  <c r="C182" i="4"/>
  <c r="E177" i="4" l="1"/>
  <c r="E160" i="4" l="1"/>
  <c r="E159" i="4"/>
  <c r="E158" i="4"/>
  <c r="E153" i="4"/>
  <c r="F153" i="4" s="1"/>
  <c r="E152" i="4"/>
  <c r="F152" i="4" s="1"/>
  <c r="E151" i="4"/>
  <c r="F151" i="4" s="1"/>
  <c r="E145" i="4"/>
  <c r="F154" i="4"/>
  <c r="E147" i="4"/>
  <c r="E146" i="4"/>
  <c r="E140" i="4"/>
  <c r="E139" i="4"/>
  <c r="E138" i="4"/>
  <c r="E135" i="4"/>
  <c r="E109" i="4"/>
  <c r="F109" i="4" s="1"/>
  <c r="E108" i="4"/>
  <c r="F108" i="4" s="1"/>
  <c r="E96" i="4"/>
  <c r="F98" i="4"/>
  <c r="F84" i="4"/>
  <c r="E83" i="4"/>
  <c r="F83" i="4" s="1"/>
  <c r="F85" i="4"/>
  <c r="E78" i="4"/>
  <c r="F78" i="4" s="1"/>
  <c r="F80" i="4"/>
  <c r="F73" i="4"/>
  <c r="E71" i="4"/>
  <c r="E15" i="4"/>
  <c r="E14" i="4"/>
  <c r="F92" i="4"/>
  <c r="E90" i="4"/>
  <c r="F90" i="4" s="1"/>
  <c r="E76" i="4"/>
  <c r="F76" i="4" s="1"/>
  <c r="F155" i="4" l="1"/>
  <c r="F86" i="4"/>
  <c r="E16" i="4"/>
  <c r="E103" i="4" s="1"/>
  <c r="E21" i="4"/>
  <c r="E20" i="4"/>
  <c r="E91" i="4"/>
  <c r="E89" i="4"/>
  <c r="E88" i="4"/>
  <c r="E62" i="4"/>
  <c r="E48" i="4"/>
  <c r="E63" i="4"/>
  <c r="E37" i="4"/>
  <c r="E34" i="4"/>
  <c r="E31" i="4"/>
  <c r="E28" i="4"/>
  <c r="E25" i="4"/>
  <c r="E12" i="4"/>
  <c r="E9" i="4"/>
  <c r="E49" i="4"/>
  <c r="E40" i="4"/>
  <c r="E39" i="4"/>
  <c r="E36" i="4"/>
  <c r="E33" i="4"/>
  <c r="E30" i="4"/>
  <c r="E27" i="4"/>
  <c r="E24" i="4"/>
  <c r="E18" i="4"/>
  <c r="E17" i="4"/>
  <c r="E18" i="8"/>
  <c r="E11" i="4"/>
  <c r="E8" i="4"/>
  <c r="E5" i="4"/>
  <c r="E6" i="4"/>
  <c r="E132" i="4"/>
  <c r="E131" i="4"/>
  <c r="E124" i="4"/>
  <c r="E119" i="4"/>
  <c r="E133" i="4" s="1"/>
  <c r="E117" i="4"/>
  <c r="E107" i="4"/>
  <c r="E69" i="4"/>
  <c r="K22" i="8"/>
  <c r="K25" i="8"/>
  <c r="B4" i="6"/>
  <c r="C3" i="6"/>
  <c r="B2" i="6"/>
  <c r="C4" i="2"/>
  <c r="C3" i="2"/>
  <c r="D5" i="2"/>
  <c r="H4" i="1"/>
  <c r="D4" i="1"/>
  <c r="AJ9" i="9"/>
  <c r="AJ11" i="9" s="1"/>
  <c r="AG8" i="9"/>
  <c r="AG7" i="9"/>
  <c r="AG6" i="9"/>
  <c r="AA6" i="9"/>
  <c r="N6" i="9"/>
  <c r="AA4" i="9" s="1"/>
  <c r="AJ5" i="9"/>
  <c r="AJ7" i="9" s="1"/>
  <c r="AG5" i="9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AM26" i="8" s="1"/>
  <c r="K26" i="8"/>
  <c r="AJ24" i="8"/>
  <c r="AI24" i="8"/>
  <c r="AH24" i="8"/>
  <c r="AG24" i="8"/>
  <c r="AF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AJ23" i="8"/>
  <c r="AI23" i="8"/>
  <c r="AH23" i="8"/>
  <c r="AG23" i="8"/>
  <c r="AF23" i="8"/>
  <c r="AD23" i="8"/>
  <c r="AC23" i="8"/>
  <c r="AB23" i="8"/>
  <c r="AA23" i="8"/>
  <c r="Z23" i="8"/>
  <c r="Y23" i="8"/>
  <c r="X23" i="8"/>
  <c r="W23" i="8"/>
  <c r="V23" i="8"/>
  <c r="U23" i="8"/>
  <c r="T23" i="8"/>
  <c r="S23" i="8"/>
  <c r="AE23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K21" i="8"/>
  <c r="AJ17" i="8"/>
  <c r="AI17" i="8"/>
  <c r="AH17" i="8"/>
  <c r="AG17" i="8"/>
  <c r="AF17" i="8"/>
  <c r="AD17" i="8"/>
  <c r="AC17" i="8"/>
  <c r="AB17" i="8"/>
  <c r="AA17" i="8"/>
  <c r="Z17" i="8"/>
  <c r="Y17" i="8"/>
  <c r="X17" i="8"/>
  <c r="W17" i="8"/>
  <c r="V17" i="8"/>
  <c r="U17" i="8"/>
  <c r="T17" i="8"/>
  <c r="S17" i="8"/>
  <c r="N16" i="8"/>
  <c r="B15" i="8"/>
  <c r="AJ13" i="8"/>
  <c r="AI13" i="8"/>
  <c r="AH13" i="8"/>
  <c r="AG13" i="8"/>
  <c r="AF13" i="8"/>
  <c r="AD13" i="8"/>
  <c r="AC13" i="8"/>
  <c r="AB13" i="8"/>
  <c r="AA13" i="8"/>
  <c r="Z13" i="8"/>
  <c r="Y13" i="8"/>
  <c r="X13" i="8"/>
  <c r="W13" i="8"/>
  <c r="V13" i="8"/>
  <c r="U13" i="8"/>
  <c r="T13" i="8"/>
  <c r="S13" i="8"/>
  <c r="AJ12" i="8"/>
  <c r="AI12" i="8"/>
  <c r="AH12" i="8"/>
  <c r="AG12" i="8"/>
  <c r="AF12" i="8"/>
  <c r="AD12" i="8"/>
  <c r="AC12" i="8"/>
  <c r="AB12" i="8"/>
  <c r="AA12" i="8"/>
  <c r="Z12" i="8"/>
  <c r="Y12" i="8"/>
  <c r="X12" i="8"/>
  <c r="W12" i="8"/>
  <c r="V12" i="8"/>
  <c r="U12" i="8"/>
  <c r="T12" i="8"/>
  <c r="S12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AM11" i="8" s="1"/>
  <c r="K11" i="8"/>
  <c r="AJ10" i="8"/>
  <c r="AI10" i="8"/>
  <c r="AH10" i="8"/>
  <c r="AG10" i="8"/>
  <c r="AF10" i="8"/>
  <c r="AD10" i="8"/>
  <c r="AC10" i="8"/>
  <c r="AB10" i="8"/>
  <c r="AA10" i="8"/>
  <c r="Z10" i="8"/>
  <c r="Y10" i="8"/>
  <c r="X10" i="8"/>
  <c r="W10" i="8"/>
  <c r="V10" i="8"/>
  <c r="U10" i="8"/>
  <c r="T10" i="8"/>
  <c r="S10" i="8"/>
  <c r="AJ9" i="8"/>
  <c r="AI9" i="8"/>
  <c r="AH9" i="8"/>
  <c r="AG9" i="8"/>
  <c r="AF9" i="8"/>
  <c r="AD9" i="8"/>
  <c r="AC9" i="8"/>
  <c r="AB9" i="8"/>
  <c r="AA9" i="8"/>
  <c r="Z9" i="8"/>
  <c r="Y9" i="8"/>
  <c r="X9" i="8"/>
  <c r="W9" i="8"/>
  <c r="V9" i="8"/>
  <c r="U9" i="8"/>
  <c r="T9" i="8"/>
  <c r="S9" i="8"/>
  <c r="AJ8" i="8"/>
  <c r="AI8" i="8"/>
  <c r="AH8" i="8"/>
  <c r="AG8" i="8"/>
  <c r="AF8" i="8"/>
  <c r="AD8" i="8"/>
  <c r="AC8" i="8"/>
  <c r="AB8" i="8"/>
  <c r="AA8" i="8"/>
  <c r="Z8" i="8"/>
  <c r="Y8" i="8"/>
  <c r="X8" i="8"/>
  <c r="W8" i="8"/>
  <c r="V8" i="8"/>
  <c r="U8" i="8"/>
  <c r="T8" i="8"/>
  <c r="S8" i="8"/>
  <c r="E8" i="8"/>
  <c r="AE8" i="8" s="1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AM7" i="8" s="1"/>
  <c r="K7" i="8"/>
  <c r="E22" i="4" l="1"/>
  <c r="K24" i="8"/>
  <c r="AK21" i="8"/>
  <c r="AL21" i="8" s="1"/>
  <c r="AK11" i="8"/>
  <c r="AL11" i="8" s="1"/>
  <c r="AN11" i="8" s="1"/>
  <c r="AM21" i="8"/>
  <c r="AK7" i="8"/>
  <c r="AL7" i="8" s="1"/>
  <c r="AN7" i="8" s="1"/>
  <c r="AK26" i="8"/>
  <c r="AL26" i="8" s="1"/>
  <c r="AN26" i="8" s="1"/>
  <c r="AM24" i="8"/>
  <c r="AK23" i="8"/>
  <c r="AK8" i="8"/>
  <c r="K8" i="8"/>
  <c r="E9" i="8"/>
  <c r="K23" i="8"/>
  <c r="AE24" i="8"/>
  <c r="AK24" i="8" s="1"/>
  <c r="AL24" i="8" s="1"/>
  <c r="R8" i="8"/>
  <c r="R23" i="8"/>
  <c r="F77" i="4" l="1"/>
  <c r="E118" i="4"/>
  <c r="E125" i="4"/>
  <c r="E112" i="4"/>
  <c r="E95" i="4"/>
  <c r="E101" i="4"/>
  <c r="E77" i="4"/>
  <c r="E70" i="4"/>
  <c r="F95" i="4"/>
  <c r="AN21" i="8"/>
  <c r="AN24" i="8"/>
  <c r="AE9" i="8"/>
  <c r="AK9" i="8" s="1"/>
  <c r="R9" i="8"/>
  <c r="E10" i="8"/>
  <c r="K9" i="8"/>
  <c r="AM8" i="8"/>
  <c r="AL8" i="8"/>
  <c r="AM23" i="8"/>
  <c r="AL23" i="8"/>
  <c r="AN8" i="8" l="1"/>
  <c r="E12" i="8"/>
  <c r="K10" i="8"/>
  <c r="R10" i="8"/>
  <c r="AE10" i="8"/>
  <c r="AK10" i="8" s="1"/>
  <c r="AN23" i="8"/>
  <c r="AL9" i="8"/>
  <c r="AM9" i="8"/>
  <c r="R12" i="8" l="1"/>
  <c r="E13" i="8"/>
  <c r="K12" i="8"/>
  <c r="AE12" i="8"/>
  <c r="AK12" i="8" s="1"/>
  <c r="AN9" i="8"/>
  <c r="AL10" i="8"/>
  <c r="AM10" i="8"/>
  <c r="AN10" i="8" l="1"/>
  <c r="E17" i="8"/>
  <c r="R13" i="8"/>
  <c r="K13" i="8"/>
  <c r="AE13" i="8"/>
  <c r="AK13" i="8" s="1"/>
  <c r="AM12" i="8"/>
  <c r="AL12" i="8"/>
  <c r="AN12" i="8" l="1"/>
  <c r="AM13" i="8"/>
  <c r="AL13" i="8"/>
  <c r="AE17" i="8"/>
  <c r="AK17" i="8" s="1"/>
  <c r="K17" i="8"/>
  <c r="R17" i="8"/>
  <c r="AM17" i="8" l="1"/>
  <c r="AL17" i="8"/>
  <c r="AN13" i="8"/>
  <c r="AN17" i="8" l="1"/>
  <c r="E126" i="4" l="1"/>
  <c r="B10" i="6" l="1"/>
  <c r="B20" i="2" l="1"/>
  <c r="F96" i="4" l="1"/>
  <c r="E32" i="4"/>
  <c r="E106" i="4" s="1"/>
  <c r="F71" i="4"/>
  <c r="F69" i="4"/>
  <c r="F138" i="4" l="1"/>
  <c r="E20" i="2" l="1"/>
  <c r="H20" i="2" s="1"/>
  <c r="G12" i="6" s="1"/>
  <c r="B21" i="2"/>
  <c r="B15" i="2"/>
  <c r="B14" i="2"/>
  <c r="B13" i="2"/>
  <c r="B12" i="2"/>
  <c r="B10" i="2"/>
  <c r="E16" i="2" l="1"/>
  <c r="H16" i="2" s="1"/>
  <c r="E176" i="4"/>
  <c r="F176" i="4" s="1"/>
  <c r="F177" i="4"/>
  <c r="E178" i="4"/>
  <c r="F178" i="4" s="1"/>
  <c r="E179" i="4"/>
  <c r="F179" i="4" s="1"/>
  <c r="E180" i="4"/>
  <c r="F180" i="4" s="1"/>
  <c r="E169" i="4"/>
  <c r="F169" i="4" s="1"/>
  <c r="C195" i="4" s="1"/>
  <c r="E170" i="4"/>
  <c r="F170" i="4" s="1"/>
  <c r="C196" i="4" s="1"/>
  <c r="E171" i="4"/>
  <c r="F171" i="4" s="1"/>
  <c r="C197" i="4" s="1"/>
  <c r="E172" i="4"/>
  <c r="F172" i="4" s="1"/>
  <c r="C198" i="4" s="1"/>
  <c r="E173" i="4"/>
  <c r="F173" i="4" s="1"/>
  <c r="E174" i="4"/>
  <c r="F174" i="4" s="1"/>
  <c r="E58" i="4"/>
  <c r="E61" i="4" s="1"/>
  <c r="E10" i="4"/>
  <c r="E97" i="4" s="1"/>
  <c r="E13" i="4"/>
  <c r="E7" i="4"/>
  <c r="F159" i="4"/>
  <c r="F160" i="4"/>
  <c r="F158" i="4"/>
  <c r="F146" i="4"/>
  <c r="F147" i="4"/>
  <c r="F148" i="4"/>
  <c r="F145" i="4"/>
  <c r="E19" i="4"/>
  <c r="E26" i="4"/>
  <c r="E29" i="4"/>
  <c r="E35" i="4"/>
  <c r="E38" i="4"/>
  <c r="E41" i="4"/>
  <c r="E44" i="4"/>
  <c r="E50" i="4"/>
  <c r="E51" i="4" s="1"/>
  <c r="E53" i="4" s="1"/>
  <c r="C191" i="4" l="1"/>
  <c r="C192" i="4"/>
  <c r="E79" i="4"/>
  <c r="F79" i="4" s="1"/>
  <c r="F81" i="4" s="1"/>
  <c r="E105" i="4"/>
  <c r="E127" i="4"/>
  <c r="E113" i="4"/>
  <c r="F113" i="4" s="1"/>
  <c r="E102" i="4"/>
  <c r="F102" i="4" s="1"/>
  <c r="E120" i="4"/>
  <c r="E72" i="4"/>
  <c r="F72" i="4" s="1"/>
  <c r="E64" i="4"/>
  <c r="E65" i="4" s="1"/>
  <c r="E67" i="4" s="1"/>
  <c r="F149" i="4"/>
  <c r="F161" i="4"/>
  <c r="F139" i="4" l="1"/>
  <c r="F140" i="4"/>
  <c r="F141" i="4"/>
  <c r="F135" i="4"/>
  <c r="F134" i="4"/>
  <c r="F133" i="4"/>
  <c r="F132" i="4"/>
  <c r="F131" i="4"/>
  <c r="F126" i="4"/>
  <c r="F127" i="4"/>
  <c r="F128" i="4"/>
  <c r="F124" i="4"/>
  <c r="F119" i="4"/>
  <c r="F120" i="4"/>
  <c r="F121" i="4"/>
  <c r="F117" i="4"/>
  <c r="F114" i="4"/>
  <c r="F103" i="4"/>
  <c r="F104" i="4"/>
  <c r="F105" i="4"/>
  <c r="F106" i="4"/>
  <c r="F107" i="4"/>
  <c r="F97" i="4"/>
  <c r="F99" i="4" s="1"/>
  <c r="F91" i="4"/>
  <c r="F89" i="4"/>
  <c r="F88" i="4"/>
  <c r="F93" i="4" l="1"/>
  <c r="F142" i="4"/>
  <c r="F136" i="4"/>
  <c r="E19" i="2" l="1"/>
  <c r="H19" i="2" s="1"/>
  <c r="E12" i="2"/>
  <c r="H12" i="2" s="1"/>
  <c r="E17" i="2" l="1"/>
  <c r="H17" i="2" s="1"/>
  <c r="E21" i="2"/>
  <c r="H21" i="2" s="1"/>
  <c r="G13" i="6" s="1"/>
  <c r="E18" i="2"/>
  <c r="H18" i="2" s="1"/>
  <c r="B125" i="4" l="1"/>
  <c r="B95" i="4"/>
  <c r="B101" i="4"/>
  <c r="B112" i="4"/>
  <c r="B118" i="4"/>
  <c r="F70" i="4"/>
  <c r="F74" i="4" s="1"/>
  <c r="F112" i="4"/>
  <c r="F115" i="4" s="1"/>
  <c r="F101" i="4"/>
  <c r="F110" i="4" s="1"/>
  <c r="F118" i="4"/>
  <c r="F122" i="4" s="1"/>
  <c r="F125" i="4"/>
  <c r="F129" i="4" s="1"/>
  <c r="E14" i="2" l="1"/>
  <c r="H14" i="2" s="1"/>
  <c r="E15" i="2"/>
  <c r="H15" i="2" s="1"/>
  <c r="E13" i="2"/>
  <c r="H13" i="2" l="1"/>
  <c r="G11" i="6" s="1"/>
  <c r="C194" i="4" l="1"/>
  <c r="E10" i="2" l="1"/>
  <c r="H10" i="2" l="1"/>
  <c r="E22" i="2"/>
  <c r="H27" i="2" l="1"/>
  <c r="H28" i="2" s="1"/>
  <c r="E29" i="2" s="1"/>
  <c r="G10" i="6"/>
  <c r="G23" i="6" s="1"/>
  <c r="G24" i="6" s="1"/>
  <c r="D25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t.tharatep</author>
  </authors>
  <commentList>
    <comment ref="D25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t.tharatep:</t>
        </r>
        <r>
          <rPr>
            <sz val="8"/>
            <color indexed="81"/>
            <rFont val="Tahoma"/>
            <family val="2"/>
          </rPr>
          <t xml:space="preserve">
พิจารณาจากข้อมูลลูกรังที่แหล่ง ชีต ค่าวัสดุที่แหล่ง</t>
        </r>
      </text>
    </comment>
    <comment ref="D26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t.tharatep:</t>
        </r>
        <r>
          <rPr>
            <sz val="8"/>
            <color indexed="81"/>
            <rFont val="Tahoma"/>
            <family val="2"/>
          </rPr>
          <t xml:space="preserve">
พิจารณาจากข้อมูลดินที่แหล่ง ชีต ค่าวัสดุที่แหล่ง</t>
        </r>
      </text>
    </comment>
  </commentList>
</comments>
</file>

<file path=xl/sharedStrings.xml><?xml version="1.0" encoding="utf-8"?>
<sst xmlns="http://schemas.openxmlformats.org/spreadsheetml/2006/main" count="1423" uniqueCount="697">
  <si>
    <t>ลำดับที่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</si>
  <si>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</si>
  <si>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</si>
  <si>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</si>
  <si>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</si>
  <si>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</si>
  <si>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</si>
  <si>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หมายเหตุ</t>
  </si>
  <si>
    <t>ลบ.ม.</t>
  </si>
  <si>
    <t>ทรายหยาบ</t>
  </si>
  <si>
    <t>ลวดผูกเหล็ก</t>
  </si>
  <si>
    <t>ตะปู</t>
  </si>
  <si>
    <t>ตัน</t>
  </si>
  <si>
    <t>กก</t>
  </si>
  <si>
    <t>ลบ.ฟ.</t>
  </si>
  <si>
    <t>ครอบสันชีเมนต์ใยหินลอนคู่</t>
  </si>
  <si>
    <t>ครอบสามทาง</t>
  </si>
  <si>
    <t>ครอบหางมน</t>
  </si>
  <si>
    <t>เหล็กตัวชี 100x50x20x2.3 มม.</t>
  </si>
  <si>
    <t>รางระบายน้ำฝนสังกะสี เบอร์28</t>
  </si>
  <si>
    <t>อุปกรณ์ยึดกระเบื้องและโครงหลังคา</t>
  </si>
  <si>
    <t>พื้นกระเบื้องเคลือบชนิดผิวมัน ขนาด 12"x12"(รวมปูนทรายและยาแนว)</t>
  </si>
  <si>
    <t>พื้นกระเบื้องเคลือบชนิดผิวมัน ขนาด 8"x8"(รวมปูนทรายและยาแนว)</t>
  </si>
  <si>
    <t>พื้นกระเบื้องเคลือบชนิดผิวหยาบ ขนาด 8"x8"(รวมปูนทรายและยาแนว)</t>
  </si>
  <si>
    <t>พื้นชีเมนต์ขัดมัน</t>
  </si>
  <si>
    <t>ผิวบุกระเบื้องเคลือบ 8"x8"</t>
  </si>
  <si>
    <t>ฉาบปูนเรียบ (รวมโครงสร้าง)</t>
  </si>
  <si>
    <t>ฝ้าชายคาระแนงสำเร็จรูปบุตาข่ายกันแมลง โครงเคร่าไม้เนื้อแข็ง 1 1/2"x3 "</t>
  </si>
  <si>
    <t>ทาสีน้ำพลาสติก</t>
  </si>
  <si>
    <t>ทาสีน้ำมันทั่วไป</t>
  </si>
  <si>
    <t>ปลั๊กเต้าเสียบชนิดฝังผนัง</t>
  </si>
  <si>
    <t>ไฟฉุกเฉิน</t>
  </si>
  <si>
    <t>รวมค่าวัสดุและค่าแรงงานทั้งหมด</t>
  </si>
  <si>
    <t>แผ่น</t>
  </si>
  <si>
    <t>ท่อน</t>
  </si>
  <si>
    <t>ม.</t>
  </si>
  <si>
    <t>ตร.ม.</t>
  </si>
  <si>
    <t>ชุด</t>
  </si>
  <si>
    <t>FACTOR F</t>
  </si>
  <si>
    <t>คิดเป็นราคาค่าก่อสร้าง</t>
  </si>
  <si>
    <t>งานอาคาร</t>
  </si>
  <si>
    <t xml:space="preserve"> - ภาษีมูลค่าเพิ่ม ( VAT) 7 %</t>
  </si>
  <si>
    <t>บาท/ลบ.ม.</t>
  </si>
  <si>
    <t>(ก)</t>
  </si>
  <si>
    <t>(ข)</t>
  </si>
  <si>
    <t>กม.</t>
  </si>
  <si>
    <t>(ค)</t>
  </si>
  <si>
    <t xml:space="preserve">   รวมค่าทรายขนส่งถึงหน้างาน        </t>
  </si>
  <si>
    <t xml:space="preserve">   รวมค่าหินกรวดขนส่งถึงหน้างาน  </t>
  </si>
  <si>
    <t>บาท/ตัน</t>
  </si>
  <si>
    <t xml:space="preserve">   รวมค่าปูนซิเมนต์ขนส่งถึงหน้างาน</t>
  </si>
  <si>
    <t xml:space="preserve">   รวมค่าขนส่งเหล็กถึงหน้างาน        </t>
  </si>
  <si>
    <t xml:space="preserve">   ค่าขนส่งเหล็กถึงหน้างาน        </t>
  </si>
  <si>
    <t>Wire Mesh Ø 4 มม. @0.10x0.30 ม.</t>
  </si>
  <si>
    <t>บาท/ตร.ม.</t>
  </si>
  <si>
    <t xml:space="preserve">  รวมค่าขนส่ง Wire Mesh        </t>
  </si>
  <si>
    <t>ลบ.ม.ละ</t>
  </si>
  <si>
    <t>บาท</t>
  </si>
  <si>
    <t>ค่าดำเนินการและค่าเสื่อมราคางาน(ขุด-ขน)</t>
  </si>
  <si>
    <t>ค่าขนส่งวัสดุจากแหล่งถึงหน้างาน ( 10 ล้อ)</t>
  </si>
  <si>
    <t>รวมค่าวัสดุที่หน้างาน (ก)+(ข)+(ค)</t>
  </si>
  <si>
    <t>(ง)</t>
  </si>
  <si>
    <t>(จ)</t>
  </si>
  <si>
    <t>ค่าดำเนินการและค่าเสื่อมราคางานบดทับ</t>
  </si>
  <si>
    <t>(ฉ)</t>
  </si>
  <si>
    <t xml:space="preserve">   รวมค่างานต้นทุน  (จ)+(ฉ)</t>
  </si>
  <si>
    <t>งานดินถม</t>
  </si>
  <si>
    <t xml:space="preserve">งานดินขุดลึก </t>
  </si>
  <si>
    <t>เมตร</t>
  </si>
  <si>
    <t>ลบ.ม</t>
  </si>
  <si>
    <t>ราคาที่ดินโดยเฉลี่ยต่อหน่วย</t>
  </si>
  <si>
    <t>ค่าขนส่งวัสดุจากแหล่งถึงหน้างาน ( ๖ ล้อ)</t>
  </si>
  <si>
    <t>ก้อน</t>
  </si>
  <si>
    <t>กก.</t>
  </si>
  <si>
    <t>ลิตร</t>
  </si>
  <si>
    <t>สกลนคร</t>
  </si>
  <si>
    <t>ลบ.ฟ</t>
  </si>
  <si>
    <t>ตร.ม</t>
  </si>
  <si>
    <t>ค่าแรงงาน/ค่าดำเนินการ</t>
  </si>
  <si>
    <t>แบบหล่อคอนกรีตทั่วไปเฉลี่ยใช้งาน 50%</t>
  </si>
  <si>
    <t>-  ไม้กระบาก ขนาด 1"x 6"-8" ยาว 2.5-6.00 ม.</t>
  </si>
  <si>
    <t>(ค่าที่ดินที่แหล่ง=(ราคาที่ดิน(บาท/ไร่)/2)X1/1,600X1/3.)</t>
  </si>
  <si>
    <t>อัตราส่วนการยุบตัวเมื่อบดทับ ….X</t>
  </si>
  <si>
    <t>-  ตะปู</t>
  </si>
  <si>
    <t>-  ไม้ยาง ขนาด 1.1/2"x 3" ยาว 2.5-6.00 ม.(คร่าว)</t>
  </si>
  <si>
    <t xml:space="preserve">ไม้แบบ(คิดค่าวัสดุ 50%) </t>
  </si>
  <si>
    <t>ไม้เคร่ายึดแบบ(คิดค่าวัสดุ 50%).</t>
  </si>
  <si>
    <t>-  ทรายละเอียด</t>
  </si>
  <si>
    <t>-  ทรายหยาบ</t>
  </si>
  <si>
    <t>-  หินเบอร์ 1-2</t>
  </si>
  <si>
    <t>-  น้ำผสมคอนกรีต</t>
  </si>
  <si>
    <t>-  เหล็กเสริม RB 6</t>
  </si>
  <si>
    <t>-  เหล็กเสริม RB 9</t>
  </si>
  <si>
    <t>-  ลวดผูกเหล็ก</t>
  </si>
  <si>
    <t>รวม 1 เมตร</t>
  </si>
  <si>
    <t>รวม 1 ตารางเมตร</t>
  </si>
  <si>
    <t>พื้นปูกระเบื้องเซรามิกสีมีลวดลาย ขนาด 12"x12"</t>
  </si>
  <si>
    <t>รวมพื้นปูกระเบื้อง 1 ตารางเมตร</t>
  </si>
  <si>
    <t>- ตะปูเกลียว</t>
  </si>
  <si>
    <t>- แผ่นยิบซั่มบอร์ดหนา 9 มม. ขนาด 1.20 x 2.40 ม.</t>
  </si>
  <si>
    <t xml:space="preserve"> - สีโป๊ว</t>
  </si>
  <si>
    <t xml:space="preserve"> - สีทาภายในทารองพื้น</t>
  </si>
  <si>
    <t xml:space="preserve"> - สีทาภายในทาทับหน้า</t>
  </si>
  <si>
    <t xml:space="preserve"> - น้ำผสมสี</t>
  </si>
  <si>
    <t xml:space="preserve">  งานทาสีน้ำมันและกันสนิมเหล็ก</t>
  </si>
  <si>
    <t xml:space="preserve"> - สีทาทับหน้า ๒ เที่ยว</t>
  </si>
  <si>
    <t xml:space="preserve"> - น้ำมันสน หรือน้ำมันซักแห้งผสมสี</t>
  </si>
  <si>
    <t>วัสดุมวลรมของงานทาสี(ต่อพื้นที่  ๑ ตร.ม.)</t>
  </si>
  <si>
    <t>GL.</t>
  </si>
  <si>
    <t xml:space="preserve">   รวมวัสดุทาสีภายนอกต่อพื้นที่ ๑ ตร.ม.</t>
  </si>
  <si>
    <t>=</t>
  </si>
  <si>
    <t xml:space="preserve">  รวมวัสดุทาสีน้ำมันและกันสนิมเหล็ก</t>
  </si>
  <si>
    <t>วัสดุมวลรวมผสมคอนกรีต</t>
  </si>
  <si>
    <t>ราคารวม</t>
  </si>
  <si>
    <t>ลำดับ</t>
  </si>
  <si>
    <t>ค่าทรายที่แหล่ง(ทรายหยาบ)(อ.ท่าอุเทน จ.นครพนม)</t>
  </si>
  <si>
    <t>ค่าทรายที่แหล่ง(ทรายละเอียด)(อ.ท่าอุเทน จ.นครพนม)</t>
  </si>
  <si>
    <t>ค่าหินกรวดที่แหล่ง (ต.ท่าอุเทน อ.ท่าอุเทน)</t>
  </si>
  <si>
    <t>ค่าเหล็ก RBØ 12 มม.ที่แหล่ง (อำเภอเมืองนครพนม)</t>
  </si>
  <si>
    <t>ค่าเหล็ก RB Ø 6 มม.ที่แหล่ง(อำเภอเมืองนครพนม)</t>
  </si>
  <si>
    <t>ค่าเหล็ก RBØ 15 มม.ที่แหล่ง(อำเภอเมืองนครพนม)</t>
  </si>
  <si>
    <t>ค่าเหล็กDB Ø 16 มม.ที่แหล่ง(อำเภอเมืองนครพนม)</t>
  </si>
  <si>
    <t>ค่าเหล็กRB Ø 19 มม.ที่แหล่ง(อำเภอเมืองสกลนคร)</t>
  </si>
  <si>
    <t>อัตราส่วนการยุบตัวเมื่อบดทับ                       …X</t>
  </si>
  <si>
    <t>วัสดุมวลรวมของเหล็กเส้น</t>
  </si>
  <si>
    <t>วัสดุมวลรวมงานวัสดุคัดเลือก ก</t>
  </si>
  <si>
    <t>ค่าวัสดุที่แหล่ง (ตำบลนาขมิ้น อ.โพนสวรรค์)</t>
  </si>
  <si>
    <t>งานวัสดุคัดลือก ลูกรังพื้นทาง</t>
  </si>
  <si>
    <t>งานดินถมคันทาง</t>
  </si>
  <si>
    <t>ค่าวัสดุที่แหล่ง  (ตำบลนาขมิ้น อ.โพนสวรรค์)</t>
  </si>
  <si>
    <t>บาท/ไร่</t>
  </si>
  <si>
    <t>ราคาประเมินที่ดินในพื้นที่ ตำบลนาขมิ้น</t>
  </si>
  <si>
    <t>คำนวณราคาดินถมต่อหน่วย</t>
  </si>
  <si>
    <t>เหล็ก RB 12มม. (194 เส้น)</t>
  </si>
  <si>
    <t>เหล็ก RB 6 มม. (411เส้น)</t>
  </si>
  <si>
    <t>RB 6</t>
  </si>
  <si>
    <t>RB 9</t>
  </si>
  <si>
    <t>RB 12</t>
  </si>
  <si>
    <t>RB 15</t>
  </si>
  <si>
    <t>RB 19</t>
  </si>
  <si>
    <t>RB 25</t>
  </si>
  <si>
    <t>RB 28</t>
  </si>
  <si>
    <t>หนัก กก./ม</t>
  </si>
  <si>
    <t>ยาว(ม.)</t>
  </si>
  <si>
    <t>DB 12</t>
  </si>
  <si>
    <t>DB 16</t>
  </si>
  <si>
    <t>DB 20</t>
  </si>
  <si>
    <t>DB 25</t>
  </si>
  <si>
    <t>DB 28</t>
  </si>
  <si>
    <t>นน. (ตัน)</t>
  </si>
  <si>
    <t>รายการเหล็ก ๑ เส้น</t>
  </si>
  <si>
    <t>แบบแสดงรายการ ปริมาณงานและราคา</t>
  </si>
  <si>
    <t>แบบ ปร.4</t>
  </si>
  <si>
    <t>รวมค่าวัสดุและแรงงาน</t>
  </si>
  <si>
    <t>ชื่อโครงการ</t>
  </si>
  <si>
    <t>สถ.ศพด.1 กรมส่งเสริมการปกครองท้องถิ่น กระทรวงมหาดไทย</t>
  </si>
  <si>
    <t xml:space="preserve">แบบเลขที่  :  </t>
  </si>
  <si>
    <t xml:space="preserve"> เมื่อวันที่</t>
  </si>
  <si>
    <t>แบบสรุปค่าก่อสร้าง</t>
  </si>
  <si>
    <t>สถานที่ก่อสร้าง</t>
  </si>
  <si>
    <t xml:space="preserve">แบบ ปร.4  ที่แนบ  มีจำนวน </t>
  </si>
  <si>
    <t>คำนวณราคากลางเมื่อวันที่</t>
  </si>
  <si>
    <t>หน่วยงานเจ้าของโครงการ  :</t>
  </si>
  <si>
    <t>ค่าก่อสร้าง</t>
  </si>
  <si>
    <t>ค่างานต้นทุน</t>
  </si>
  <si>
    <t>งานฝ้าเพดาน</t>
  </si>
  <si>
    <t>เงื่อนไขการใช้ตาราง Factoe F</t>
  </si>
  <si>
    <t>รวมค่างานต้นทุน</t>
  </si>
  <si>
    <t>รวมค่าก่อสร้าง</t>
  </si>
  <si>
    <t>งานดินขุดหลุมฐานรากพร้อมถมกลับ</t>
  </si>
  <si>
    <t xml:space="preserve"> - โครงคร่าวเหล็กชุบสังกะสี No.24และอุปกรณ์</t>
  </si>
  <si>
    <t>- ปูนฉาบรอยต่อ+ผ้าแถบ</t>
  </si>
  <si>
    <t>รวมงานทำฝ้าเพดานแผ่นยิบซั่มบอร์ดหนา 9 มม.</t>
  </si>
  <si>
    <t>ฝ้าเพดานยิปชั่มบอร์ดหนา 9 มม โครงเคร่าเหล็กชุบสังกะสี@0.40X1.00</t>
  </si>
  <si>
    <t xml:space="preserve">-  ปูนกาวซีเมนต์ หนา ๕ มม. </t>
  </si>
  <si>
    <t>-  ปูนซีเมนต์ยาแนว</t>
  </si>
  <si>
    <t>-  น้ำผสมปูนกาว</t>
  </si>
  <si>
    <t>-  คิ้ว พี วี ซี (เล็ก)</t>
  </si>
  <si>
    <t>-  กระเบื้องเซรามิกสีมีลวดลาย ขนาด 12"x12"</t>
  </si>
  <si>
    <t>-  น้ำผสมปูน</t>
  </si>
  <si>
    <t>-  กระเบื้องเซรามิกสีมีลวดลาย ขนาด 8"x8"</t>
  </si>
  <si>
    <t>ปูนทรายพื้นผิวซีเมนต์ขัดมัน (หนา ๓ ซม.)</t>
  </si>
  <si>
    <t>งานผนังก่ออิฐมอญ(ก่อครึ่งแผ่น)  1  ตารางเมตร</t>
  </si>
  <si>
    <t>น้ำยาผสมปูนก่อ</t>
  </si>
  <si>
    <t>-  ไม้แบบคิด ๕๐%</t>
  </si>
  <si>
    <r>
      <rPr>
        <b/>
        <sz val="13"/>
        <rFont val="TH SarabunIT๙"/>
        <family val="2"/>
      </rPr>
      <t>ค่าปูนซิเมนต์ปอร์ตแลนด์</t>
    </r>
    <r>
      <rPr>
        <sz val="13"/>
        <rFont val="TH SarabunIT๙"/>
        <family val="2"/>
      </rPr>
      <t>ที่แหล่ง</t>
    </r>
  </si>
  <si>
    <t>-  น้ำยาผสมปูนฉาบ</t>
  </si>
  <si>
    <t>ฉาบปูนผิวเรียบ หนา ๑.๕ ซม. (พื้นที่ 1 ตารางเมตร)</t>
  </si>
  <si>
    <t>ค่าเหล็ก RB Ø 9 มม.ที่แหล่ง(อำเภอเมืองนครพนม)</t>
  </si>
  <si>
    <t xml:space="preserve"> - ราวระเบียงแสตนเลส พร้อมประตู</t>
  </si>
  <si>
    <t>ค่าแรงงานเชื่อมประกอบโครงหลังคา</t>
  </si>
  <si>
    <t>ค่าแรงงานมุงกระเบื้องลอนคู่</t>
  </si>
  <si>
    <t>ตารางคำนวณหาค่าวัสดุมวลรวมต่อหน่วยประกอบโครงการก่อสร้างศูนย์พัฒนาเด็กเล็ก</t>
  </si>
  <si>
    <t>แบบสรุปราคากลางงานก่อสร้างอาคาร</t>
  </si>
  <si>
    <t>รวมค่าก่อสร้างทั้งโครงการ/งานก่อสร้าง</t>
  </si>
  <si>
    <t xml:space="preserve">แบบ ปร.4 และ ปร.5 ที่แนบ          มีจำนวน </t>
  </si>
  <si>
    <t>ราคากลาง</t>
  </si>
  <si>
    <t>)</t>
  </si>
  <si>
    <t>ราคากลาง  (</t>
  </si>
  <si>
    <t>ค่าขนส่งปูนซิเมนต์ถึงหน้างาน ( ๑๐ ล้อ+พ่วง)</t>
  </si>
  <si>
    <t>ค่าขนส่งเหล็กถึงหน้างาน ( ๑๐ ล้อ+พ่วง)</t>
  </si>
  <si>
    <t>ค่าขนส่งเหล็ก ( ๑๐ ล้อ+พ่วง)</t>
  </si>
  <si>
    <t>ค่าขนส่ง Wire Mesh ( ๑๐ ล้อ+พ่วง)</t>
  </si>
  <si>
    <t>ค่าขนส่ง ( ๑๐ ล้อ+พ่วง)</t>
  </si>
  <si>
    <t>ค่าขนส่งหินกรวดถึงหน้างาน ( ๑๐ ล้อ+พ่วง)</t>
  </si>
  <si>
    <t>-  ปูนซีเมนต์ผสม (Cilica Cement)</t>
  </si>
  <si>
    <t>กรุงเทพมหานคร</t>
  </si>
  <si>
    <t>บัญชีค่าแรงงาน/ดำเนินการสำหรับการถอดแบบคำนวณราคากลางงานก่อสร้าง</t>
  </si>
  <si>
    <t>ค่าแรง/หน่วย</t>
  </si>
  <si>
    <t>(บาท)</t>
  </si>
  <si>
    <t>ขุดดินหลุมฐานรากและถมคืน</t>
  </si>
  <si>
    <t>กรอกข้อมูลค่าแรง กรณีมีการเปลี่ยนแปลง</t>
  </si>
  <si>
    <t>ดินทั่วไป</t>
  </si>
  <si>
    <t>ปริมาณเกิน 100 ลบ.ม. หรือขุดลึกไม่เกิน 1.00 ม.</t>
  </si>
  <si>
    <r>
      <t xml:space="preserve">ตัวเลข  </t>
    </r>
    <r>
      <rPr>
        <b/>
        <sz val="13"/>
        <color rgb="FF00CC00"/>
        <rFont val="TH SarabunPSK"/>
        <family val="2"/>
      </rPr>
      <t>สีเขียว</t>
    </r>
  </si>
  <si>
    <t>ปริมาณตั้งแต่ 25-100 ลบ.ม. หรือขุดลึก 1.00 - 1.50 ม.</t>
  </si>
  <si>
    <t>ปริมาณน้อยกว่า 25 ลบ.ม. หรือขุดลึกเกิน 1.50 ม.</t>
  </si>
  <si>
    <t>ดินลูกรัง</t>
  </si>
  <si>
    <t>งานดินถมหรือทรายเพื่อปรับระดับ</t>
  </si>
  <si>
    <t>ขนจากกองใกล้อาคารและปรับระดับ</t>
  </si>
  <si>
    <t>งานวัสดุรองก้นหลุม</t>
  </si>
  <si>
    <t>ใส่อิฐหักรองก้นหลุม</t>
  </si>
  <si>
    <t>ใส่ทรายรองก้นหลุม</t>
  </si>
  <si>
    <t>งานผสมและเทคอนกรีต</t>
  </si>
  <si>
    <t>คอนกรีตหยาบ</t>
  </si>
  <si>
    <t>รองก้นหลุม</t>
  </si>
  <si>
    <t>คอนกรีตโครงสร้าง</t>
  </si>
  <si>
    <t>ทางเท้า ทางระบายน้ำ บ่อพัก ถนนภายในบริเวณ</t>
  </si>
  <si>
    <t>โครงสร้างและส่วนประกอบอาคารชั้นเดียว</t>
  </si>
  <si>
    <t>โครงสร้างและส่วนประกอบอาคารหลายชั้น</t>
  </si>
  <si>
    <t>ขัดหยาบผิวพื้น(ไม่รวมค่าแรงผสมเทปูนทรายปรับระดับ)</t>
  </si>
  <si>
    <t>บนพื้นคอนกรีตเสริมเหล็ก</t>
  </si>
  <si>
    <t>เทคอนกรีตผสมเสร็จ</t>
  </si>
  <si>
    <t>ประกอบและติดตั้งแบบหล่อคอนกรีต</t>
  </si>
  <si>
    <t>แบบหล่อทั่วไป</t>
  </si>
  <si>
    <t>จำนวนตั้งแต่ 5,000 ตร.ม. ขึ้นไป</t>
  </si>
  <si>
    <t>จำนวนน้อยกว่า 5,000 ตร.ม.</t>
  </si>
  <si>
    <t>แบบหล่อคอนกรีตเปลือย</t>
  </si>
  <si>
    <t>ชนิดผิวเรียบ</t>
  </si>
  <si>
    <t>ชนิดผิวมีบัวลวดลาย</t>
  </si>
  <si>
    <t>แบบหล่อที่ตั้งสูงเกินปกติ</t>
  </si>
  <si>
    <t>ท้องคานหรือท้องพื้นสูง 5.00 - 7.00 ม.</t>
  </si>
  <si>
    <t>ท้องคานหรือท้องพื้นสูงเกิน 7.00 ม.</t>
  </si>
  <si>
    <t>ตัด ดัด และผูกเหล็กเส้นเสริมคอนกรีต</t>
  </si>
  <si>
    <t>ผิวเรียบ</t>
  </si>
  <si>
    <t>เส้นผ่าศูนย์กลางน้อยกว่า 10 มม.</t>
  </si>
  <si>
    <t>ผิวเรียบ/ผิวข้ออ้อย</t>
  </si>
  <si>
    <t>เส้นผ่าศูนย์กลาง ตั้งแต่ 10 มม. ถึง 16 มม.</t>
  </si>
  <si>
    <t>เส้นผ่าศูนย์กลาง 19 มม. ขึ้นไป</t>
  </si>
  <si>
    <t>วางตะแกรงเหล็กสำเร็จรูป (Wire mesh)</t>
  </si>
  <si>
    <t>ค่าทาสีต่าง ๆ(ทารองพื้น 1 เที่ยวและทาจริง 2 เที่ยว</t>
  </si>
  <si>
    <t>รวมค่านั่งร้าน (สูงไม่เกิน 4 เมตร) สำหรับงานทาสีแล้ว</t>
  </si>
  <si>
    <t>ค่าทาสีน้ำมัน</t>
  </si>
  <si>
    <t>มากกว่า 5,000 ตร.ม.</t>
  </si>
  <si>
    <t>น้อยกว่า 5,000 ตร.ม.</t>
  </si>
  <si>
    <t>ค่าทาสีกันสนิม</t>
  </si>
  <si>
    <t>ค่าขนขึ้นลงวัสดุ</t>
  </si>
  <si>
    <t>ค่าขนขึ้นลงอุปกรณ์</t>
  </si>
  <si>
    <t>ค่าขนขึ้นลงยาง  MC</t>
  </si>
  <si>
    <t>ค่าขนขึ้นลงยาง  AC</t>
  </si>
  <si>
    <t>ค่าขนขึ้นลงยาง  P.M.A</t>
  </si>
  <si>
    <t>ค่าขนขึ้นลงเหล็กเส้น</t>
  </si>
  <si>
    <t>ค่าขนขึ้นลงปูนซีเมนต์</t>
  </si>
  <si>
    <t xml:space="preserve">ที่มา : บัญชีค่าแรงงาน  อ้างอิงหรือศึกษาได้จากแนวทางวิธีปฏิบัติและรายละเอียดประกอบการคำนวณราคากลางงานก่อสร้าง(หน้า 34 - 79)  </t>
  </si>
  <si>
    <t xml:space="preserve">      : ค่าขนขึ้นลงวัสดุ  อ้างอิงหรือศึกษาได้จากหลักเกณฑ์การคำนวณราคากลางงานก่อสร้างทาง สะพานและท่อเหลี่ยม(หน้า 80)  </t>
  </si>
  <si>
    <t xml:space="preserve">        หลักเกณฑ์การคำนวณราคากลางงานก่อสร้างของทางราชการ  ตามมติ ครม. เมื่อ  วันที่  13  มีนาคม  2555</t>
  </si>
  <si>
    <t>ตัวแปรค่าขนส่ง</t>
  </si>
  <si>
    <t>กรอกข้อมูลวัสดุ</t>
  </si>
  <si>
    <t>ระยะขนส่ง</t>
  </si>
  <si>
    <t>รถบรรทุก  6  ล้อ</t>
  </si>
  <si>
    <t>รถบรรทุก  10  ล้อ</t>
  </si>
  <si>
    <t>รถบรรทุก  10  ล้อ +  ลากพ่วง</t>
  </si>
  <si>
    <t>รวมระยะทาง</t>
  </si>
  <si>
    <t>ตัวแปร</t>
  </si>
  <si>
    <t>ค่าขนส่ง</t>
  </si>
  <si>
    <t>รวมค่าขนส่ง</t>
  </si>
  <si>
    <t>ชนิดของวัสดุ</t>
  </si>
  <si>
    <t xml:space="preserve">ค่าวัสดุ </t>
  </si>
  <si>
    <r>
      <t xml:space="preserve">ระยะทางขนส่ง </t>
    </r>
    <r>
      <rPr>
        <sz val="14"/>
        <rFont val="TH SarabunPSK"/>
        <family val="2"/>
      </rPr>
      <t>(กม.)</t>
    </r>
  </si>
  <si>
    <t xml:space="preserve">รวมระยะทาง </t>
  </si>
  <si>
    <t>ขนส่งด้วยรถบรรทุก</t>
  </si>
  <si>
    <t>แหล่งวัสดุ</t>
  </si>
  <si>
    <t>L</t>
  </si>
  <si>
    <t>ผิวทางลาดยาง/คอนกรีต</t>
  </si>
  <si>
    <t>ผิวทางลูกรัง</t>
  </si>
  <si>
    <t>D</t>
  </si>
  <si>
    <t>จาก</t>
  </si>
  <si>
    <t>เท่ากับ</t>
  </si>
  <si>
    <t>(กม.)</t>
  </si>
  <si>
    <t>ที่ราบ</t>
  </si>
  <si>
    <t>ลูกเนิน</t>
  </si>
  <si>
    <t>ภูเขา</t>
  </si>
  <si>
    <t>F=D/L</t>
  </si>
  <si>
    <t>ตาราง</t>
  </si>
  <si>
    <t>ตัวแปรคูณ</t>
  </si>
  <si>
    <t>รถ 6 ล้อ</t>
  </si>
  <si>
    <t>ตัวแปร &gt;&gt;</t>
  </si>
  <si>
    <t>ด้วยค่าขนส่ง</t>
  </si>
  <si>
    <t>รถ 10 ล้อ</t>
  </si>
  <si>
    <t>บ./ตัน</t>
  </si>
  <si>
    <t>รถ 10 ล้อ + ลากพ่วง</t>
  </si>
  <si>
    <t>อ.เมือง จ.นครพนม</t>
  </si>
  <si>
    <t>อ.เมือง จ.สกลนคร</t>
  </si>
  <si>
    <t>เหล็กเส้นข้ออ้อย  DB 12</t>
  </si>
  <si>
    <t>เหล็กเส้นข้ออ้อย  DB 16</t>
  </si>
  <si>
    <t>บ./ตร.ม.</t>
  </si>
  <si>
    <t xml:space="preserve"> ==&gt;&gt;</t>
  </si>
  <si>
    <t>ราคาพานิชย์จังหวัดนครพนม(รวมค่าขนส่ง)</t>
  </si>
  <si>
    <t>บ./กก.</t>
  </si>
  <si>
    <t>ปูนซีเมนต์ปอร์ตแลนด์</t>
  </si>
  <si>
    <t>หินผสมคอนกรีต (กรวด)</t>
  </si>
  <si>
    <t>บ./ลบ.ม.</t>
  </si>
  <si>
    <t>ท่าทราย อ.ท่าอุเทน จ.นครพนม</t>
  </si>
  <si>
    <t>ลูกรัง</t>
  </si>
  <si>
    <t>ภายในตำบลนาขมิ้น อ.โพนสวรรค์ จ.นครพนม</t>
  </si>
  <si>
    <t>ดินถม</t>
  </si>
  <si>
    <t xml:space="preserve">ไม้อัดยาง หนา 4 มม.      </t>
  </si>
  <si>
    <t xml:space="preserve">ไม้คร่าว   1 1/2" x 3"      </t>
  </si>
  <si>
    <t>ไม้ค้ำยัน  1 1/2" x 3" x 0.30 ม.</t>
  </si>
  <si>
    <t>ต้น</t>
  </si>
  <si>
    <t>ไม้ค้ำยัน  1 1/2" x 3" x 0.50 ม.</t>
  </si>
  <si>
    <t>แผ่นโฟม</t>
  </si>
  <si>
    <t>กรอกข้อมูลโครงการ(เฉพาะช่องสีขาวตัวอักษรสีเขียวเท่านั้น)</t>
  </si>
  <si>
    <t>1.  ข้อมูลสภาวะน้ำมันราคาเฉลี่ย ณ ปัจจุบัน</t>
  </si>
  <si>
    <t>น้ำมัน</t>
  </si>
  <si>
    <t>สภาพพื้นที่</t>
  </si>
  <si>
    <t>กำลังอัด</t>
  </si>
  <si>
    <t>ข้อมูลเหล็กเส้นกลม</t>
  </si>
  <si>
    <t>แปลงวันที่ตัวเลขเป็นข้อความ</t>
  </si>
  <si>
    <t>ดอกเบี้ยเงินกู้(MRL)</t>
  </si>
  <si>
    <t>VAT</t>
  </si>
  <si>
    <t>ขนาดเหล็ก(มม.)</t>
  </si>
  <si>
    <t>น้ำหนักเหล็ก(กก./ม.)</t>
  </si>
  <si>
    <t>น้ำหนักเหล็ก(กก./ท่อน)</t>
  </si>
  <si>
    <t>การเผื่อเหล็ก(%)</t>
  </si>
  <si>
    <t>คำสั่ง</t>
  </si>
  <si>
    <t>ราคาน้ำมันโซล่า ณ อำเภอโพนสวรรค์ เฉลี่ย</t>
  </si>
  <si>
    <t>กรุงเทพฯ</t>
  </si>
  <si>
    <t>น้ำมันคำนวณ</t>
  </si>
  <si>
    <t>อยู่ในท้องที่จังหวัด</t>
  </si>
  <si>
    <t>นครพนม</t>
  </si>
  <si>
    <t>กระบี่</t>
  </si>
  <si>
    <t>d ดดดด bbbb</t>
  </si>
  <si>
    <t>ประมาณการเมื่อวันที่</t>
  </si>
  <si>
    <t>จันทบุรี</t>
  </si>
  <si>
    <t>2.  ข้อมูลทั่วไป</t>
  </si>
  <si>
    <t>วันที่ประมาณราคา</t>
  </si>
  <si>
    <t>ชื่อองค์กรปกครองส่วนท้องถิ่น</t>
  </si>
  <si>
    <t>เหล็กเสริม คสล.</t>
  </si>
  <si>
    <t>ความกว้างของถนน</t>
  </si>
  <si>
    <t>ความหนาของถนน</t>
  </si>
  <si>
    <t>ชื่อสายทาง</t>
  </si>
  <si>
    <t>WIRE MESH</t>
  </si>
  <si>
    <t>มี</t>
  </si>
  <si>
    <t>เหล็กเส้นกลม</t>
  </si>
  <si>
    <t>ไม่มี</t>
  </si>
  <si>
    <t>แบบ  เลขที่แบบ</t>
  </si>
  <si>
    <t>เหล็กข้ออ้อย</t>
  </si>
  <si>
    <t>3.  ข้อมูลรายละเอียดแบบก่อสร้าง</t>
  </si>
  <si>
    <t>สตูล</t>
  </si>
  <si>
    <t>หนองคาย</t>
  </si>
  <si>
    <t>ขนาดเหล็กExp</t>
  </si>
  <si>
    <t>3.1.1</t>
  </si>
  <si>
    <t>กว้าง</t>
  </si>
  <si>
    <t>3.1.3</t>
  </si>
  <si>
    <t>ยาว</t>
  </si>
  <si>
    <t>4.  ข้อมูลคำนวน Factor F</t>
  </si>
  <si>
    <t>เงินล่วงหน้าจ่าย</t>
  </si>
  <si>
    <t>%</t>
  </si>
  <si>
    <t>เงินประกันผลงานหัก</t>
  </si>
  <si>
    <t>ภาษีมูลค่าเพิ่ม</t>
  </si>
  <si>
    <t>โครงสร้างอาคาร</t>
  </si>
  <si>
    <t>ค่า Factor F</t>
  </si>
  <si>
    <t>กลุ่มงาน/งาน    :</t>
  </si>
  <si>
    <t>หน่วยงานเจ้าของโครงการ :</t>
  </si>
  <si>
    <t>ชื่อโครงการ      :</t>
  </si>
  <si>
    <t>สถานที่ก่อสร้าง :</t>
  </si>
  <si>
    <t>ชื่อโครงการ  :</t>
  </si>
  <si>
    <t>สถานที่ก่อสร้าง  :</t>
  </si>
  <si>
    <t>องค์การบริหารส่วนตำบลนาขมิ้น อำเภอโพนสวรรค์ จังหวัดนครพนม</t>
  </si>
  <si>
    <t>คอนกรีตผสมเสร็จรูปลูกบาศก์ 180 กก./ตร.ซม.</t>
  </si>
  <si>
    <t>คอนกรีตผสมเสร็จรูปลูกบาศก์ 280 กก./ตร.ซม.</t>
  </si>
  <si>
    <t>กระเบื้องซีเมนต์ใยหินมุงหลังคา ขนาด 50X120X0.5 ซม.</t>
  </si>
  <si>
    <t>กระเบื้องปูพื้น ขนาด 12"X12"</t>
  </si>
  <si>
    <t>กระเบื้องปูพื้น ขนาด 8"X8"</t>
  </si>
  <si>
    <t>สีน้ำมัน ชนิดเคลือบเงา ขนาด 3.785 ลิตร</t>
  </si>
  <si>
    <t>สีน้ำพลาสติก ทาภายใน ขนาด 3.785 ลิตร</t>
  </si>
  <si>
    <t>กระป๋อง</t>
  </si>
  <si>
    <t>สีน้ำพลาสติก ทาภายนอก ขนาด 3.785 ลิตร</t>
  </si>
  <si>
    <t>สีรองพื้นปูนใหม่ ขนาด 3.785 ลิตร</t>
  </si>
  <si>
    <t>ทินเนอร์ ขนาด 3.785 ลิตร (น้ำมันผสมสีน้ำมัน)</t>
  </si>
  <si>
    <t>หินคลุก (หินย่อย 3/4" ราคาโรงโม่)</t>
  </si>
  <si>
    <t>บ้านทุ่งน้อย หมู่ที่ 7 ตำบลนาขมิ้น อำเภอโพนสวรรค์ จังหวัดนครพนม</t>
  </si>
  <si>
    <t>เหล็กเส้นกลมผิวเรียบ  RB 6</t>
  </si>
  <si>
    <t>เหล็กเส้นกลมผิวเรียบ  RB 9</t>
  </si>
  <si>
    <t>เหล็กเส้นกลมผิวเรียบ  RB 12</t>
  </si>
  <si>
    <t>เหล็กเส้นกลมผิวเรียบ  RB 15</t>
  </si>
  <si>
    <t>เหล็กเส้นกลมผิวเรียบ  RB 19</t>
  </si>
  <si>
    <t>ระยะทาง</t>
  </si>
  <si>
    <t>ก.ม.</t>
  </si>
  <si>
    <t>ปูนซีเมนต์ผสม (ก่อ)</t>
  </si>
  <si>
    <t>น้ำยาผสมปูนฉาบ</t>
  </si>
  <si>
    <t>กระเบื้องเซรามิกมีลวดลาย ขนาด 4"X4"</t>
  </si>
  <si>
    <t>ปูนซีเมนต์ยาแนว</t>
  </si>
  <si>
    <t>ปูนกาวซีเมนต์</t>
  </si>
  <si>
    <t>รถ 10 ล้อ +ลากพ่วง</t>
  </si>
  <si>
    <t>ทรายละเอียด</t>
  </si>
  <si>
    <t>ณ โรงโม่หิน บ้านยางนกเหาะ ต.เวินพระบาท</t>
  </si>
  <si>
    <t>-  กระเบื้องเซรามิกสีมีลวดลาย ขนาด 4"x4" หรือขนาดอื่น</t>
  </si>
  <si>
    <r>
      <rPr>
        <b/>
        <sz val="13"/>
        <rFont val="TH SarabunIT๙"/>
        <family val="2"/>
      </rPr>
      <t xml:space="preserve">ค่าปูนซิเมนต์ผสม (ก่อ ฉาบ) </t>
    </r>
    <r>
      <rPr>
        <sz val="13"/>
        <rFont val="TH SarabunIT๙"/>
        <family val="2"/>
      </rPr>
      <t>ที่แหล่ง</t>
    </r>
  </si>
  <si>
    <t>ปูนขาว</t>
  </si>
  <si>
    <t>-  อิฐสามัญ(อิฐมอญ) ขนาด 3.5X 7X16 ซม.</t>
  </si>
  <si>
    <t>รวมราคาผนังก่ออิฐมอญ(ครึ่งแผ่น)</t>
  </si>
  <si>
    <t>งานผนังก่ออิฐซีเมนต์บล็อก  1  ตารางเมตร</t>
  </si>
  <si>
    <t>-  อิฐบล็อก ขนาด 7X 19X39 ซม.</t>
  </si>
  <si>
    <t>อิฐบล็อก ขนาด 7X19X39 ซม.</t>
  </si>
  <si>
    <t>อิฐมอญ ขนาด 3X7X16 ซม.</t>
  </si>
  <si>
    <t>รวมราคางานผนังก่ออิฐซีเมนต์บล็อก</t>
  </si>
  <si>
    <t>รวมไม้แบบหล่อคอนกรีต</t>
  </si>
  <si>
    <t>รวมงานฉาบปูนผิวเรียบ</t>
  </si>
  <si>
    <t>-  ไม้ค้ำยันไม้แบบ  1 1/2" x 3" x 0.50 ม.</t>
  </si>
  <si>
    <t xml:space="preserve">  น้ำมันทาผิวไม้</t>
  </si>
  <si>
    <t>ตรม.</t>
  </si>
  <si>
    <t>ค่าขนส่งหินเบอร์ 1-2 ถึงหน้างาน ( ๑๐ ล้อ+พ่วง)</t>
  </si>
  <si>
    <t>-  น้ำยาผสมปูนก่อ</t>
  </si>
  <si>
    <t>งานผนังก่ออิฐมวลเบา  1  ตารางเมตร</t>
  </si>
  <si>
    <t>-  อิฐมวลเบา ขนาด 20X 60X7.5 ซม.</t>
  </si>
  <si>
    <t>-  ปูนก่อสำเร็จรูป</t>
  </si>
  <si>
    <t>อิฐมวลเบา ขนาด 20X60X7.5 ซม.</t>
  </si>
  <si>
    <t>ปูนก่อสำเร็จ</t>
  </si>
  <si>
    <t>รวมราคางานผนังก่ออิฐมวลเบา</t>
  </si>
  <si>
    <t xml:space="preserve"> คิ้ว พี วี ซี (เล็ก)</t>
  </si>
  <si>
    <t>ตะปูเกลียว</t>
  </si>
  <si>
    <t>โครงคร่าวเหล็กชุบสังกะสี No.24และอุปกรณ์</t>
  </si>
  <si>
    <t>แผ่นยิปซั่มบอร์ด หนา 9 มม. ขนาด 1.20X2.40 ม.</t>
  </si>
  <si>
    <t>กก.ละ 37.5 บาท</t>
  </si>
  <si>
    <t>สีโป๊วผนัง สีขาว 1 กล. ขนาด 1 กล. = 3.785 ลิตร น้ำหนัก 4.0 กก. ราคา 480  บาท</t>
  </si>
  <si>
    <t xml:space="preserve">   รวมวัสดุทาสีภายในต่อพื้นที่ ๑ ตร.ม.</t>
  </si>
  <si>
    <t xml:space="preserve">  งานทาสีน้ำพลาสติก (ภายใน)</t>
  </si>
  <si>
    <t xml:space="preserve">  งานทาสีน้ำพลาสติก (ภายนอก)</t>
  </si>
  <si>
    <t>สีโป๊ว (4 กก.)</t>
  </si>
  <si>
    <t xml:space="preserve"> - สีทาภายนอกทารองพื้น</t>
  </si>
  <si>
    <t xml:space="preserve"> - สีทาภายนอกทาทับหน้า</t>
  </si>
  <si>
    <t xml:space="preserve"> - สีทารองพื้นกันสนิม 1 เที่ยว</t>
  </si>
  <si>
    <t>สีน้ำมันรองพื้นกันสนิม ขนาด 3.785 ลิตร</t>
  </si>
  <si>
    <t>ค่าดำเนินการและค่าเสื่อมราคางาน(ขุด-ขน) (เฉพาะงานดิน/ลูกรัง)</t>
  </si>
  <si>
    <t>ไม้กระบากหรือเทียบเท่า ขนาด 1" x 6" (ไม้แบบ)</t>
  </si>
  <si>
    <t>คอนกรีตหยาบ รองก้นหลุม ( 180 กก/ตร.ซม)</t>
  </si>
  <si>
    <t>ทรายหยาบ(รองก้นหลุม)</t>
  </si>
  <si>
    <t>ครอบสันโค้งชีเมนต์ใยหินลอนคู่สี</t>
  </si>
  <si>
    <t>เชิงชายไม้สำเร็จรูปตามท้องตลาด ขนาด 8"</t>
  </si>
  <si>
    <t>ปิดเชิงชายไม้สำเร็จรูปตามท้องตลาด/ไม้เทียม ขนาด 6"</t>
  </si>
  <si>
    <t>งานหลังคา</t>
  </si>
  <si>
    <t>กระเบื้องลอนคู่/ลอนเล็ก</t>
  </si>
  <si>
    <t>ทรงจั่วและทรงเพิงแหงน</t>
  </si>
  <si>
    <t>ปิดนก (PVC)สำเร็จรูป</t>
  </si>
  <si>
    <t>ยึดด้วยตะปูหรือตะปูเกรียว</t>
  </si>
  <si>
    <t>เชิงชายไม้เนื้อแข็งหรือไม้สำเร็จรูป (ไม้เทียม)</t>
  </si>
  <si>
    <t>ขนยาดหน้ากว้าง 6"-8" (แผ่นเดียว)</t>
  </si>
  <si>
    <t>กระเบื้องคอนกรีค (ซีแพคโมเนีย)</t>
  </si>
  <si>
    <t>ครอบข้าง ครอบปั้นลม</t>
  </si>
  <si>
    <t>ครอบสันโค้ง ตะเข้สัน (รวมค่าแรงปูนทราย ทาสี)</t>
  </si>
  <si>
    <t>รางน้ำตะเข้ สำเร็จรูป</t>
  </si>
  <si>
    <t>สแตนเลส หรือสังกะสี</t>
  </si>
  <si>
    <t>ประกอบเหล็กรูปประพรรณ</t>
  </si>
  <si>
    <t>ทรงจั่ว ทรงเพลิง ทรงปั้นหยา ทรงไทย</t>
  </si>
  <si>
    <t>โครงหลังคาทั่วไป (ทรงจั่ว ทรงเพลิง ทรงปั้นหยา อื่นๆ)</t>
  </si>
  <si>
    <t>รวมลวดเชื่อม</t>
  </si>
  <si>
    <t>โครงหลังคาทั่วไป (โครง TRUSS)</t>
  </si>
  <si>
    <t>โครงสร้างอาคาร (เหล็กหนา เช่น คาน เสา อื่น ๆ)</t>
  </si>
  <si>
    <t>รวมลวดเชื่อม ชนิด E60 (เชื่อมเหล็กทั่วไป</t>
  </si>
  <si>
    <t>ผิวบุกระเบื้องเซรามิกสีมีลวดลาย ขนาด 8"x8"</t>
  </si>
  <si>
    <t>ผิวบุผนังกระเบื้องเซรามิกสีมีลวดลาย</t>
  </si>
  <si>
    <t>เสาเอ็นและคานทับหลัง</t>
  </si>
  <si>
    <t>ฝ้าชายคาระแนงสำเร็จรูปบุตาข่าย</t>
  </si>
  <si>
    <t>ราคาท้องตลาด</t>
  </si>
  <si>
    <t>บัวเชิงผนังไม้เนื้อแข็ง ขนาด 3/4" X 4" ยาว 2.5 ม.</t>
  </si>
  <si>
    <t>เส้น</t>
  </si>
  <si>
    <t xml:space="preserve"> - บัวเชิงผนังไม้เนื้อแข็ง ขนาด 3/4" X 4"</t>
  </si>
  <si>
    <t>โถ้ส้วมชักโครกพร้อมอุปกรณ์ (เด็ก)</t>
  </si>
  <si>
    <t>งานปูวัสดุพื้นผิว</t>
  </si>
  <si>
    <t>เทปูนทรายปรับระดับพร้อมขัดมัน</t>
  </si>
  <si>
    <t>พื้นปูกระเบื้องดินเผาเคลือบเซรามิก</t>
  </si>
  <si>
    <t>ขนาดตั้งแต่ 4"X4" หรือ 4"X8" (เว้นร่อง)</t>
  </si>
  <si>
    <t>ขนาด 6"X6" (เว้นร่อง)</t>
  </si>
  <si>
    <t>ขนาด 8"X8", 12"X12",16"X16" (เว้นร่องชิด)</t>
  </si>
  <si>
    <t>งานผนังและตกแต่งผิวผนัง</t>
  </si>
  <si>
    <t>ก่ออิฐมอญ ก่อครึ่งแผ่น</t>
  </si>
  <si>
    <t>ผนัง ราวระเบียงอาคาร</t>
  </si>
  <si>
    <t>ก่ออิฐมวลเบา ขนาด 0.20X0.60X0.075</t>
  </si>
  <si>
    <t>ก่อคอนกรีตบล็อก ขนาด 0.19X0.39X0.07</t>
  </si>
  <si>
    <t>ผนังก่ออิฐบล็อก ขนาด 19X 39X7 ซม.</t>
  </si>
  <si>
    <t>งานฉาบปูน</t>
  </si>
  <si>
    <t>ฉาบปูนผนัง</t>
  </si>
  <si>
    <t>ผนังก่ออิฐทุกประเภท (ผนังภายในอาคาร รั้ว)</t>
  </si>
  <si>
    <t>ผนังก่ออิฐทุกประเภท (ผนังภายนอกอาคาร)</t>
  </si>
  <si>
    <t>ฉาบปูนผนังเซาะร่อง เว้นระยะ 30-50 ซม.</t>
  </si>
  <si>
    <t>งานผนัง งานรั้ว</t>
  </si>
  <si>
    <t>ฉาบปูนผนังเซาะร่อง</t>
  </si>
  <si>
    <t>ฉาบปูนโครงสร้าง</t>
  </si>
  <si>
    <t>เสา คาน (รวมงานจับเซี้ยม)</t>
  </si>
  <si>
    <t>งานบุวัสดุทำผิวหนัง (รวมค่าแรงปูนสำหรับบุ บนผนังเรียบหรือฉาบแล้ว)</t>
  </si>
  <si>
    <t>ผนังบุกระเบื้องดินเผาเคลือบเซรามิค</t>
  </si>
  <si>
    <t>ขนาด 8"X8", 8"X10"หรือ12"X12" (เว้นร่อง)</t>
  </si>
  <si>
    <t>ขนาด 12"X 24", 18"X18" ขึ้นไป (เว้นร่อง)</t>
  </si>
  <si>
    <t>ขนาดตั้งแต่ 4"X4" , 4"X8" , 6"X6" (เว้นร่อง)</t>
  </si>
  <si>
    <t>ไม่รวมค่าวัสดุ</t>
  </si>
  <si>
    <t>เสาเอ็นและคานทับหลัง คสล.(ครึ่งแผ่นขนาด 7.5 X 10 ซม.)</t>
  </si>
  <si>
    <t>เสาเอ็นและคานทับหลัง คสล.(เต็มแผ่นขนาด 15 X 10 ซม.)</t>
  </si>
  <si>
    <t>เสาเอ็นและคานทับหลัง คสล.(เต็มแผ่นขนาด 20 X 10 ซม.)</t>
  </si>
  <si>
    <t>**ฉาบแต่งบริเวณแนวก่อ ไม่ใช่ฉาบปูนเรียบงานผนัง</t>
  </si>
  <si>
    <t>คอนกรีตโครงสร้าง ( 280 กก/ตร.ซม)</t>
  </si>
  <si>
    <t>ท่อเหล็กกลมกลวง ขนาด Ø 2 นิ้ว หนา 3.2 มม. ยาว 6 เมตร</t>
  </si>
  <si>
    <t>ท่อเหล็กกลมกลวง ขนาด Ø 1 1/2 นิ้ว หนา 3.2 มม.ยาว 6 เมตร</t>
  </si>
  <si>
    <t>เหล็กตัวชี 100x50x20x2.3 มม.  ยาว 6 เมตร</t>
  </si>
  <si>
    <t>รวมหมวดงานวิศวกรรมโครงสร้าง</t>
  </si>
  <si>
    <t>เหล็ก DB 16มม.  (1เส้น หนัก 0.0158 ตัน)</t>
  </si>
  <si>
    <t>รายการคำนวณราคาเหล็ก/เส้น (DB)</t>
  </si>
  <si>
    <t>รายการคำนวณราคาเหล็ก/เส้น (RB)</t>
  </si>
  <si>
    <t>เหล็กเส้นกลมผิวเรียบ  RB 12  ราคาเส้นละ</t>
  </si>
  <si>
    <t>เหล็กเส้นกลมผิวเรียบ  RB 15  ราคาเส้นละ</t>
  </si>
  <si>
    <t>เหล็กเส้นกลมผิวเรียบ  RB 6   ราคาเส้นละ</t>
  </si>
  <si>
    <t>เหล็กเส้นกลมผิวเรียบ  RB 9   ราคาเส้นละ</t>
  </si>
  <si>
    <t>เหล็กเส้นข้ออ้อย  DB 12  ราคาเส้นละ</t>
  </si>
  <si>
    <t>เหล็กเส้นข้ออ้อย  DB 16  ราคาเส้นละ</t>
  </si>
  <si>
    <t>เหล็กเส้นกลมผิวเรียบ  RB 19  ราคาเส้นละ</t>
  </si>
  <si>
    <t>ท่อเหล็กกลมกลวง ขนาด Ø 2 นิ้ว หนา 3.2 มม.</t>
  </si>
  <si>
    <t>ท่อเหล็กกลมกลวง ขนาด Ø 1 1/2 นิ้ว หนา 3.2 มม</t>
  </si>
  <si>
    <t>เหล็กโครงหลังคา</t>
  </si>
  <si>
    <t xml:space="preserve">น้ำหนักเหล็กโครงหลังคา = </t>
  </si>
  <si>
    <t>หนักรวม</t>
  </si>
  <si>
    <t xml:space="preserve">เหล็กเส้นกลมผิวเรียบ </t>
  </si>
  <si>
    <t>เหล็กเส้นกลมผิวข้ออ้อย</t>
  </si>
  <si>
    <t>หมวดงานโครงสร้างวิศวกรรม</t>
  </si>
  <si>
    <t>หมวดงานสถาปัตยกรรม</t>
  </si>
  <si>
    <t>กระเบื้องชีเมนต์ใยหินลอนคู่ขนาด 0.50x1.20 x0.05 ม. (สีแดง)</t>
  </si>
  <si>
    <t xml:space="preserve">ไม้ปิดกันนก สำเร็จรูป </t>
  </si>
  <si>
    <t>เชิงชาย+ปิดทับเชิงชายไม้สำเร็จรูปตามท้องตลาด/เชิงชายไม้เทียม</t>
  </si>
  <si>
    <t>ฝ้ายิปชั่มบอร์ดหนา 9 มม +โครงเคร่าเหล็กชุบสังกะสี พร้อมฉาบรอยต่อเรียบ</t>
  </si>
  <si>
    <t>งานผนังและตกแต่ง</t>
  </si>
  <si>
    <t>ผิวบุกระเบื้องเคลือบ 2"x4" หรือ  4"x4"</t>
  </si>
  <si>
    <t>เสา+ทับหลัง คสล.</t>
  </si>
  <si>
    <t>งานผิวพื้นและตกแต่ง</t>
  </si>
  <si>
    <t>ขัดมันเรียบ((ไม่รวมค่าแรงผสมเทปูนทรายปรับระดับ)</t>
  </si>
  <si>
    <t xml:space="preserve">รวมงานหลังคา </t>
  </si>
  <si>
    <t>รวมงานผิวพื้นและตกแต่ง</t>
  </si>
  <si>
    <t>ป-1 ประตูบานเดี่ยว HDF ขนาด 0.90 x 2.00 ม. วงกบไม้เนื้อแข็ง</t>
  </si>
  <si>
    <t>ป-2 ประตูบานเดี่ยว HDF ขนาด 0.80 x 2.00 ม. วงกบไม้เนื้อแข็ง</t>
  </si>
  <si>
    <t>ป-3 ประตูบานเดี่ยว HDF ลูกฟักกระจก ขนาด 0.80 x 2.00 ม. วงกบไม้เนื้อแข็ง</t>
  </si>
  <si>
    <t>น-1  หน้าต่างอลูมิเนียมสีชา ขนาด 1.60 x 1.05 ม. พร้อมอุปกรณ์ครบชุด</t>
  </si>
  <si>
    <t>น-2  หน้าต่างอลูมิเนียมสีชา ขนาด 3.20 x 1.65 ม. พร้อมอุปกรณ์ครบชุด</t>
  </si>
  <si>
    <t>น-3  หน้าต่างอลูมิเนียมสีชา ขนาด 2.10 x 1.65 ม. พร้อมอุปกรณ์ครบชุด</t>
  </si>
  <si>
    <t>น-4  หน้าต่างบานกระทุ้ง ขนาด 1.30 x 0.50 ม.  วงกบไม้เนื้อแข็ง</t>
  </si>
  <si>
    <t>งานสุขภัณฑ์พร้อมอุปกรณ์ครบชุด (สีขาว)</t>
  </si>
  <si>
    <t>งานเบ็ดเตล็ดอื่น ๆ</t>
  </si>
  <si>
    <t>รวมงานสุขภัณฑ์</t>
  </si>
  <si>
    <t>รวมงานประตู - หน้าต่าง</t>
  </si>
  <si>
    <t>รวมงานฝ้าเพดาน</t>
  </si>
  <si>
    <t>รวมงานผนังและตกแต่ง</t>
  </si>
  <si>
    <t>รวมงานทาสี</t>
  </si>
  <si>
    <t>งานทาสี</t>
  </si>
  <si>
    <t>รวมงานเบ็ดเตล็ดอื่น ๆ</t>
  </si>
  <si>
    <t xml:space="preserve"> - ขนาด Dia 1 1/2"</t>
  </si>
  <si>
    <t xml:space="preserve"> - ขนาด Dia 2"</t>
  </si>
  <si>
    <t xml:space="preserve"> - ขนาด Dia 3"</t>
  </si>
  <si>
    <t xml:space="preserve"> - ขนาด Dia 4"</t>
  </si>
  <si>
    <t xml:space="preserve"> - ขนาด Dia 1/2"</t>
  </si>
  <si>
    <t xml:space="preserve"> - ขนาด Dia 3/4"</t>
  </si>
  <si>
    <t xml:space="preserve"> - ขนาด Dia 1"</t>
  </si>
  <si>
    <t>ข้อต่ออุปกรณ์ท่อ</t>
  </si>
  <si>
    <t xml:space="preserve">เหล็กยึดท่อ </t>
  </si>
  <si>
    <t>ทดสอบ ทำความสะอาด ทาสีทำสัญญลักษณ์ท่อ</t>
  </si>
  <si>
    <t>รวม</t>
  </si>
  <si>
    <t>ก๊อกน้ำ ขนาด Dia 1/2"</t>
  </si>
  <si>
    <t>อัน</t>
  </si>
  <si>
    <t>เครื่อง</t>
  </si>
  <si>
    <t>ตะแกรงน้ำทิ้ง FD ขนาด Dia 2"</t>
  </si>
  <si>
    <t>3.10</t>
  </si>
  <si>
    <t>AVC ขนาด Dia 2"</t>
  </si>
  <si>
    <t>บ่อ</t>
  </si>
  <si>
    <t>ข้อต่ออ่อนยางแหวนรัดสแตนเลส ขนาด Dia 4"</t>
  </si>
  <si>
    <t>ท่อ คสล. 0.30 เมตร</t>
  </si>
  <si>
    <t>บ่อพักขนาด 0.60 x 0.60 ม.</t>
  </si>
  <si>
    <t>ถัง</t>
  </si>
  <si>
    <t>รวมงานระบบสุขาภิบาล</t>
  </si>
  <si>
    <t>บ่อพักขนาด 0.60 x 0.60 ม. พร้อมฝา คสล.</t>
  </si>
  <si>
    <t>ขุดดิน -ถมกลับ</t>
  </si>
  <si>
    <t>ค่าแรงไม้แบบ</t>
  </si>
  <si>
    <t>เหล็กผิวเรียบ RB6</t>
  </si>
  <si>
    <t>เหล็ก L40X40</t>
  </si>
  <si>
    <t>ไม้แบบ</t>
  </si>
  <si>
    <t>รวมงานบ่อพัก</t>
  </si>
  <si>
    <t>เหล็กผิวเรียบ RB9</t>
  </si>
  <si>
    <t>ไม้แบบ 1 ตารางเมตร = 1 ลูกบาศก์ฟุต X สัดส่วนเปาอร์เซ็นการใช้งาน (4%)</t>
  </si>
  <si>
    <t>ท่อกลมขนาด  ø  0.30 ม. มอก.ชั้น 3</t>
  </si>
  <si>
    <t>เหล็กฉาก มอก. 40x40 มม. 4 มม. 6 ม. 14.5 กก.</t>
  </si>
  <si>
    <t>ราคาพาณิชย์จังหวัด</t>
  </si>
  <si>
    <t>ราคาท้องตลาด อ.เมือง จ.นครพนม</t>
  </si>
  <si>
    <t>ติคตั้งโครงคร่าวเหล็กชุบสังกะสีและบุแผ่นฝ้ายิปซั่มพร้อม</t>
  </si>
  <si>
    <t>ฉาบรอยต่อเรียบ</t>
  </si>
  <si>
    <t>ทุกชนิดแผ่น/ทุกความหนา</t>
  </si>
  <si>
    <t>งานประตู - หน้าต่าง (พร้อมติดตั้ง)</t>
  </si>
  <si>
    <t>ค่าติดตั้งเครื่องสุขภัณฑ์พร้อมอุปกรณ์</t>
  </si>
  <si>
    <t>ส้วมนั่งราบชนิดมีหม้อน้ำ,ฟลัชวาล์ว</t>
  </si>
  <si>
    <t>อ่างล้างหน้าพร้อมอุปกรณ์ (ครบชุด)</t>
  </si>
  <si>
    <t>แขวนผนัง ,ฝังใต้เคาท์เตอร์, วางบนเคาท์เตอร์</t>
  </si>
  <si>
    <t>ฝักบัวสายอ่อนพร้อมวาล์วเปิด-ปิด</t>
  </si>
  <si>
    <t>กระจกเงาสำเร็จรูป (เจาะยึดสกรู)</t>
  </si>
  <si>
    <t>ชนิดปรับมุม (มาตรฐานทั่วไป)</t>
  </si>
  <si>
    <t xml:space="preserve">ตะแกรงกรองผงพร้อมที่ดักกลิ่น </t>
  </si>
  <si>
    <t>สายชำระพร้อมสต๊อบวาล์ว</t>
  </si>
  <si>
    <t>ค่าทาสีน้ำพลาสติก ,สีอะครีลิค</t>
  </si>
  <si>
    <t>ทาภายใน มากกว่า 5,000 ตร.ม.</t>
  </si>
  <si>
    <t>ทาภายใน น้อยกว่า 5,000 ตร.ม.</t>
  </si>
  <si>
    <t>ทาภายนอก มากกว่า 5,000 ตร.ม.</t>
  </si>
  <si>
    <t>ทาภายนอก น้อยกว่า 5,000 ตร.ม.</t>
  </si>
  <si>
    <t>งานเทปูนทรายทำผิว,เตรียมผิว</t>
  </si>
  <si>
    <t>บังเชิงผนังชนิดต่าง ๆ</t>
  </si>
  <si>
    <t>ขนาดความสูง 4"</t>
  </si>
  <si>
    <t>บังเชิงผนังไม้เนื้อแข็ง ,ไม้เต็ง</t>
  </si>
  <si>
    <t>บังเชิงผนังไม้สำเร็จรูป (ไม้เทียม ,GRC)</t>
  </si>
  <si>
    <t>บ่อดักขยะและไขมัน</t>
  </si>
  <si>
    <t>รวมบ่อดักขยะและไขมัน</t>
  </si>
  <si>
    <t>เหล็ก FB 4.5 X 50 @0.02 ม.</t>
  </si>
  <si>
    <t>บ/กก</t>
  </si>
  <si>
    <t>เหล็กแบน FB 4.5X50@0.02 ม.  6 ม. 10.62 กก</t>
  </si>
  <si>
    <t>หมวดงานระบบไฟฟ้า</t>
  </si>
  <si>
    <t>แผงย่อนและเซอร์กิจเบรคเกอร์</t>
  </si>
  <si>
    <t>ตู้ MDB</t>
  </si>
  <si>
    <t>ท่อร้อยสายและสายไฟ</t>
  </si>
  <si>
    <t>รวมแผงย่อนและเซอร์กิจเบรคเกอร์</t>
  </si>
  <si>
    <t xml:space="preserve">  - SUPPORT &amp; FITTING &amp; ACCESSORIES</t>
  </si>
  <si>
    <t>รวมท่อร้อยสายและสายไฟ</t>
  </si>
  <si>
    <t>ดวงโคมไฟฟ้าและอุปกรณ์</t>
  </si>
  <si>
    <t>โคมไฟพร้อมหลอดฟลูออเรสเซนต์ กล่องเหล็กเปลือย 2x36 วัตต์ ติดเพดาน</t>
  </si>
  <si>
    <t>โคมไฟพร้อมหลอดฟลูออเรสเซนต์ กล่องเหล็กเปลือย 1x36 วัตต์ ติดเพดาน</t>
  </si>
  <si>
    <t>รวมดวงโคมไฟฟ้าและอุปกรณ์</t>
  </si>
  <si>
    <t>สวิตซ์และเต้ารับ</t>
  </si>
  <si>
    <t>สวิทช์ไฟชนิดฝังผนัง</t>
  </si>
  <si>
    <t>เต้ารับโทรทัศน์ติดฝังเรียบผนังหรือเสา</t>
  </si>
  <si>
    <t>เต้ารับโทรศัพท์ ชนิด RJ-11</t>
  </si>
  <si>
    <t>รวมสวิตซ์และเต้ารับ</t>
  </si>
  <si>
    <t>งานเดินท่อโสโครก ท่อน้ำทิ้ง ท่ออากาศ (ท่อ P.V.C. 8.5)</t>
  </si>
  <si>
    <t>งานเดินท่อประปา (ท่อP.V.C. 13.5)</t>
  </si>
  <si>
    <t>ท่อประปา  P.V.C. 13.5  ø 1/2" ยาว 4 เมตร</t>
  </si>
  <si>
    <t>ท่อประปา  P.V.C. 13.5  ø 3/4" ยาว 4 เมตร</t>
  </si>
  <si>
    <t>ท่อประปา  P.V.C. 13.5  ø 1" ยาว 4 เมตร</t>
  </si>
  <si>
    <t>ท่อ  P.V.C. 8.5  ø 1 1/2" ยาว 4 เมตร</t>
  </si>
  <si>
    <t>ท่อ  P.V.C. 8.5  ø 2" ยาว 4 เมตร</t>
  </si>
  <si>
    <t>ท่อ  P.V.C. 8.5  ø 3" ยาว 4 เมตร</t>
  </si>
  <si>
    <t>ท่อ  P.V.C. 8.5  ø 4" ยาว 4 เมตร</t>
  </si>
  <si>
    <t>https://www.torpvc.com/pipe-price</t>
  </si>
  <si>
    <t>ท่อ พีวีซี ขนาด 3/4"</t>
  </si>
  <si>
    <t>รวมหมวดงานระบบไฟฟ้า</t>
  </si>
  <si>
    <t>พัดลมโคจรติดเพดาน</t>
  </si>
  <si>
    <t>ถังดับเพลิงชนิดผงเคมีแห้ง ขนาด 15 ปอนด์</t>
  </si>
  <si>
    <t>ถังดักขยะและไขมัน</t>
  </si>
  <si>
    <t>ถังบำบัดน้ำเสียสำเร็จรูป ผลิตจากไฟเบอร์กลาส ขนาดบำบัด 50 คน/วัน</t>
  </si>
  <si>
    <t>ประตูน้ำ GATE VALVE ขนาด Dia 1"</t>
  </si>
  <si>
    <t>STOP VALVE ขนาด Dia 1/2"</t>
  </si>
  <si>
    <t xml:space="preserve"> - ชุดผนังและประตูห้องน้ำสำเร็จ</t>
  </si>
  <si>
    <t>จำนวนเหล็ก</t>
  </si>
  <si>
    <t>ท่อเหล็กขนาด Ø 2 นิ้ว หนา 3.2 มม. 38 ท่อน</t>
  </si>
  <si>
    <t>ท่อเหล็กขนาด Ø 1 1/2 นิ้ว หนา 3.2 มม 34 ท่อน</t>
  </si>
  <si>
    <t>เหล็กตัวชี 100x50x20x2.3 มม.  62 เส้น</t>
  </si>
  <si>
    <t>ท่อเหล็กกลมกลวง ขนาด 2" หนา 3.2 มม.</t>
  </si>
  <si>
    <t>ท่อเหล็กกลมกลวง ขนาด 1 1/2" หนา 3.2 มม.</t>
  </si>
  <si>
    <t>ชื่อโครงการ /งานก่อสร้าง:</t>
  </si>
  <si>
    <t>กลุ่มงาน/งาน                 :</t>
  </si>
  <si>
    <r>
      <rPr>
        <b/>
        <sz val="13"/>
        <color theme="1"/>
        <rFont val="TH SarabunPSK"/>
        <family val="2"/>
      </rPr>
      <t>สถานที่ก่อสร้าง               :</t>
    </r>
    <r>
      <rPr>
        <sz val="13"/>
        <color theme="1"/>
        <rFont val="TH SarabunPSK"/>
        <family val="2"/>
      </rPr>
      <t xml:space="preserve">  </t>
    </r>
  </si>
  <si>
    <r>
      <rPr>
        <b/>
        <sz val="13"/>
        <color theme="1"/>
        <rFont val="TH SarabunPSK"/>
        <family val="2"/>
      </rPr>
      <t xml:space="preserve">คำนวณราคากลางโดย      : </t>
    </r>
    <r>
      <rPr>
        <sz val="13"/>
        <color theme="1"/>
        <rFont val="TH SarabunPSK"/>
        <family val="2"/>
      </rPr>
      <t xml:space="preserve"> </t>
    </r>
  </si>
  <si>
    <t>ตัวอักษร</t>
  </si>
  <si>
    <t>สรุป</t>
  </si>
  <si>
    <t>รวมหมวดสถาปัตยกรรม</t>
  </si>
  <si>
    <t>หมวดงานระบบสุขาภิบาลและระบบดับเพลิง</t>
  </si>
  <si>
    <t xml:space="preserve"> - ดอกเบี้ยเงินกู้           5 %</t>
  </si>
  <si>
    <t xml:space="preserve"> - เงินประกันผลงาน      0 %</t>
  </si>
  <si>
    <t xml:space="preserve">  - สาย THW 16 SQ.MM</t>
  </si>
  <si>
    <t xml:space="preserve">  - สาย THW 4 SQ.MM</t>
  </si>
  <si>
    <t xml:space="preserve">  - สาย THW 2.5 SQ.MM</t>
  </si>
  <si>
    <t xml:space="preserve">  - สาย VAF 2 x 2.5 SQ.MM</t>
  </si>
  <si>
    <t xml:space="preserve">  - สาย VAF 2 x 1.5 SQ.MM</t>
  </si>
  <si>
    <t xml:space="preserve">  - สาย RG 6</t>
  </si>
  <si>
    <t xml:space="preserve">  - ท่อร้อยสาย PVC (เหลือง) 1/2</t>
  </si>
  <si>
    <t>ก่อสร้างอาคารศูนย์พัฒนาเด็กวัดศรีชมชื่น องค์การบริหารส่วนตำบลนาขมิ้น อำเภอโพนสวรรค์ จังหวัดนครพนม</t>
  </si>
  <si>
    <t>ฝ้ายิปชั่มบอร์ดหนา 9 มม ชนิดกันชื้น + โครงเคร่าเหล็กชุบสังกะสี  พร้อมฉาบรอยต่อเรียบ</t>
  </si>
  <si>
    <t>หินย่อย</t>
  </si>
  <si>
    <t>1 หินย่อย 3/8"= 1ลบ.ม.</t>
  </si>
  <si>
    <t>ตัน/ลบ.ม.</t>
  </si>
  <si>
    <t>2 หินย่อย 3/4"= 1ลบ.ม.</t>
  </si>
  <si>
    <t>ราคาหินย่อย 3/4" 1 ตัน</t>
  </si>
  <si>
    <t>หินย่อย 3/4" 1 ตัน</t>
  </si>
  <si>
    <t>ราคาหินย่อย 3/4" 1 ลบ.ม.</t>
  </si>
  <si>
    <t>เหล็ก ๑ เส้น(กก)</t>
  </si>
  <si>
    <t>ค่าหินภูเขา เบอร์ 1-2 ที่แหล่ง (ต.นากลาง อ.นากลาง)</t>
  </si>
  <si>
    <t>หมู่ที่ 7  บ้านทุ่งน้อย ตำบลนาขมิ้น อำเภอโพนสวรรค์ จังหวัดนครพนม (น้ำมัน ปตท.๓๐.๐๐-๓๐.๙๙ บาท)</t>
  </si>
  <si>
    <t>7  หน้า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</si>
</sst>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"/>
    <numFmt numFmtId="165" formatCode="0.000"/>
    <numFmt numFmtId="166" formatCode="0.0000"/>
    <numFmt numFmtId="167" formatCode="[$-D01041E]d\ mmmm\ yyyy;@"/>
    <numFmt numFmtId="168" formatCode="_-* #,##0.0000_-;\-* #,##0.0000_-;_-* &quot;-&quot;??_-;_-@_-"/>
    <numFmt numFmtId="169" formatCode="_-* #,##0.0_-;\-* #,##0.0_-;_-* &quot;-&quot;??_-;_-@_-"/>
    <numFmt numFmtId="170" formatCode="_-* #,##0.000_-;\-* #,##0.000_-;_-* &quot;-&quot;??_-;_-@_-"/>
    <numFmt numFmtId="171" formatCode="_-* #,##0.00000_-;\-* #,##0.00000_-;_-* &quot;-&quot;??_-;_-@_-"/>
    <numFmt numFmtId="172" formatCode="_-* #,##0.00_-;\-* #,##0.00_-;_-* &quot;-&quot;????_-;_-@_-"/>
    <numFmt numFmtId="173" formatCode="d\ ดดดด\ bbbb"/>
    <numFmt numFmtId="174" formatCode="[$-107041E]d\ mmmm\ yyyy;@"/>
    <numFmt numFmtId="175" formatCode="_-* #,##0_-;\-* #,##0_-;_-* &quot;-&quot;??_-;_-@_-"/>
  </numFmts>
  <fonts count="61">
    <font>
      <sz val="11"/>
      <color theme="1"/>
      <name val="Calibri"/>
      <family val="2"/>
      <charset val="222"/>
      <scheme val="minor"/>
    </font>
    <font>
      <sz val="16"/>
      <name val="TH SarabunPSK"/>
      <family val="2"/>
    </font>
    <font>
      <sz val="14"/>
      <name val="Cordia New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b/>
      <sz val="14"/>
      <name val="TH SarabunPSK"/>
      <family val="2"/>
    </font>
    <font>
      <b/>
      <sz val="16"/>
      <color indexed="8"/>
      <name val="TH SarabunPSK"/>
      <family val="2"/>
    </font>
    <font>
      <sz val="11"/>
      <color theme="1"/>
      <name val="Calibri"/>
      <family val="2"/>
      <charset val="222"/>
      <scheme val="minor"/>
    </font>
    <font>
      <b/>
      <u/>
      <sz val="13"/>
      <name val="TH SarabunIT๙"/>
      <family val="2"/>
    </font>
    <font>
      <sz val="13"/>
      <name val="TH SarabunIT๙"/>
      <family val="2"/>
    </font>
    <font>
      <b/>
      <sz val="13"/>
      <name val="TH SarabunIT๙"/>
      <family val="2"/>
    </font>
    <font>
      <sz val="13"/>
      <color theme="1"/>
      <name val="TH SarabunIT๙"/>
      <family val="2"/>
    </font>
    <font>
      <b/>
      <sz val="13"/>
      <color theme="1"/>
      <name val="TH SarabunIT๙"/>
      <family val="2"/>
    </font>
    <font>
      <sz val="14"/>
      <name val="TH SarabunPSK"/>
      <family val="2"/>
      <charset val="222"/>
    </font>
    <font>
      <sz val="14"/>
      <color theme="1"/>
      <name val="TH SarabunPSK"/>
      <family val="2"/>
      <charset val="222"/>
    </font>
    <font>
      <b/>
      <sz val="14"/>
      <color theme="1"/>
      <name val="TH SarabunPSK"/>
      <family val="2"/>
    </font>
    <font>
      <sz val="8"/>
      <name val="Calibri"/>
      <family val="2"/>
      <charset val="222"/>
      <scheme val="minor"/>
    </font>
    <font>
      <b/>
      <sz val="16"/>
      <name val="TH SarabunPSK"/>
      <family val="2"/>
    </font>
    <font>
      <sz val="13"/>
      <color rgb="FF7030A0"/>
      <name val="TH SarabunPSK"/>
      <family val="2"/>
    </font>
    <font>
      <sz val="13"/>
      <color theme="1"/>
      <name val="TH SarabunPSK"/>
      <family val="2"/>
    </font>
    <font>
      <b/>
      <sz val="13"/>
      <color theme="1"/>
      <name val="TH SarabunPSK"/>
      <family val="2"/>
    </font>
    <font>
      <b/>
      <sz val="13"/>
      <name val="TH SarabunPSK"/>
      <family val="2"/>
    </font>
    <font>
      <sz val="13"/>
      <name val="TH SarabunPSK"/>
      <family val="2"/>
    </font>
    <font>
      <sz val="13"/>
      <color rgb="FFFF0000"/>
      <name val="TH SarabunPSK"/>
      <family val="2"/>
    </font>
    <font>
      <b/>
      <sz val="13"/>
      <color rgb="FFFF0000"/>
      <name val="TH SarabunPSK"/>
      <family val="2"/>
    </font>
    <font>
      <sz val="15"/>
      <name val="Angsana New"/>
      <family val="1"/>
    </font>
    <font>
      <b/>
      <sz val="13"/>
      <color rgb="FF00CC00"/>
      <name val="TH SarabunPSK"/>
      <family val="2"/>
    </font>
    <font>
      <sz val="10"/>
      <name val="Arial"/>
      <family val="2"/>
    </font>
    <font>
      <sz val="15"/>
      <name val="TH SarabunPSK"/>
      <family val="2"/>
    </font>
    <font>
      <b/>
      <sz val="14"/>
      <color rgb="FF00B050"/>
      <name val="TH SarabunPSK"/>
      <family val="2"/>
    </font>
    <font>
      <b/>
      <sz val="14"/>
      <color rgb="FFFF0000"/>
      <name val="TH SarabunPSK"/>
      <family val="2"/>
    </font>
    <font>
      <sz val="14"/>
      <color rgb="FF00B0F0"/>
      <name val="TH SarabunPSK"/>
      <family val="2"/>
    </font>
    <font>
      <sz val="14"/>
      <color rgb="FFFF0000"/>
      <name val="TH SarabunPSK"/>
      <family val="2"/>
    </font>
    <font>
      <sz val="14"/>
      <color rgb="FF00CC00"/>
      <name val="TH SarabunPSK"/>
      <family val="2"/>
    </font>
    <font>
      <sz val="14"/>
      <color rgb="FF00B050"/>
      <name val="TH SarabunPSK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20"/>
      <color rgb="FFFFFF00"/>
      <name val="TH SarabunPSK"/>
      <family val="2"/>
    </font>
    <font>
      <b/>
      <sz val="16"/>
      <color indexed="12"/>
      <name val="TH SarabunPSK"/>
      <family val="2"/>
    </font>
    <font>
      <b/>
      <i/>
      <sz val="16"/>
      <name val="TH SarabunPSK"/>
      <family val="2"/>
    </font>
    <font>
      <sz val="16"/>
      <color indexed="10"/>
      <name val="TH SarabunPSK"/>
      <family val="2"/>
    </font>
    <font>
      <sz val="16"/>
      <color indexed="60"/>
      <name val="TH SarabunPSK"/>
      <family val="2"/>
    </font>
    <font>
      <b/>
      <sz val="16"/>
      <color indexed="60"/>
      <name val="TH SarabunPSK"/>
      <family val="2"/>
    </font>
    <font>
      <sz val="16"/>
      <color indexed="21"/>
      <name val="TH SarabunPSK"/>
      <family val="2"/>
    </font>
    <font>
      <b/>
      <sz val="16"/>
      <color rgb="FF00B050"/>
      <name val="TH SarabunPSK"/>
      <family val="2"/>
    </font>
    <font>
      <sz val="16"/>
      <color indexed="12"/>
      <name val="TH SarabunPSK"/>
      <family val="2"/>
    </font>
    <font>
      <b/>
      <sz val="14"/>
      <color indexed="8"/>
      <name val="TH SarabunIT๙"/>
      <family val="2"/>
    </font>
    <font>
      <sz val="16"/>
      <color indexed="18"/>
      <name val="TH SarabunPSK"/>
      <family val="2"/>
    </font>
    <font>
      <sz val="16"/>
      <color indexed="57"/>
      <name val="TH SarabunPSK"/>
      <family val="2"/>
    </font>
    <font>
      <sz val="16"/>
      <color rgb="FF00CC00"/>
      <name val="TH SarabunPSK"/>
      <family val="2"/>
    </font>
    <font>
      <sz val="16"/>
      <name val="TH SarabunPSK"/>
      <family val="2"/>
      <charset val="222"/>
    </font>
    <font>
      <sz val="12"/>
      <color indexed="8"/>
      <name val="TH SarabunPSK"/>
      <family val="2"/>
    </font>
    <font>
      <sz val="14"/>
      <color theme="1"/>
      <name val="TH SarabunPSK"/>
      <family val="2"/>
    </font>
    <font>
      <sz val="16"/>
      <color rgb="FF00B050"/>
      <name val="TH SarabunPSK"/>
      <family val="2"/>
    </font>
    <font>
      <b/>
      <u/>
      <sz val="13"/>
      <color theme="1"/>
      <name val="TH SarabunIT๙"/>
      <family val="2"/>
    </font>
    <font>
      <b/>
      <sz val="13"/>
      <color rgb="FF00B050"/>
      <name val="TH SarabunPSK"/>
      <family val="2"/>
    </font>
    <font>
      <sz val="12"/>
      <color theme="1"/>
      <name val="TH SarabunIT๙"/>
      <family val="2"/>
    </font>
    <font>
      <sz val="13"/>
      <color theme="1"/>
      <name val="TH NiramitIT๙"/>
    </font>
    <font>
      <u/>
      <sz val="11"/>
      <color theme="10"/>
      <name val="Calibri"/>
      <family val="2"/>
      <charset val="222"/>
      <scheme val="minor"/>
    </font>
    <font>
      <b/>
      <sz val="14"/>
      <color rgb="FF2A2A2A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F1E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indexed="64"/>
      </right>
      <top style="dashed">
        <color auto="1"/>
      </top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/>
      <right style="thin">
        <color rgb="FFFFC000"/>
      </right>
      <top/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rgb="FFFFFF00"/>
      </left>
      <right/>
      <top style="thin">
        <color rgb="FFFFFF00"/>
      </top>
      <bottom style="thin">
        <color rgb="FFFFFF00"/>
      </bottom>
      <diagonal/>
    </border>
    <border>
      <left/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rgb="FFFFFF00"/>
      </left>
      <right/>
      <top style="thin">
        <color rgb="FFFFFF00"/>
      </top>
      <bottom/>
      <diagonal/>
    </border>
    <border>
      <left/>
      <right style="thin">
        <color rgb="FFFFFF00"/>
      </right>
      <top style="thin">
        <color rgb="FFFFFF00"/>
      </top>
      <bottom/>
      <diagonal/>
    </border>
    <border>
      <left style="thin">
        <color theme="7" tint="0.59999389629810485"/>
      </left>
      <right/>
      <top style="thin">
        <color theme="7" tint="0.59999389629810485"/>
      </top>
      <bottom style="thin">
        <color theme="7" tint="0.59999389629810485"/>
      </bottom>
      <diagonal/>
    </border>
    <border>
      <left/>
      <right style="thin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FFFF00"/>
      </top>
      <bottom style="thin">
        <color rgb="FFFFFF00"/>
      </bottom>
      <diagonal/>
    </border>
    <border>
      <left style="medium">
        <color indexed="14"/>
      </left>
      <right style="medium">
        <color indexed="14"/>
      </right>
      <top style="medium">
        <color indexed="14"/>
      </top>
      <bottom style="medium">
        <color indexed="14"/>
      </bottom>
      <diagonal/>
    </border>
    <border>
      <left style="medium">
        <color indexed="33"/>
      </left>
      <right style="medium">
        <color indexed="33"/>
      </right>
      <top style="medium">
        <color indexed="33"/>
      </top>
      <bottom style="medium">
        <color indexed="33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33"/>
      </left>
      <right style="thin">
        <color indexed="33"/>
      </right>
      <top style="thin">
        <color indexed="33"/>
      </top>
      <bottom style="thin">
        <color indexed="3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00"/>
      </left>
      <right style="thin">
        <color rgb="FFFFFF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3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0" fontId="26" fillId="0" borderId="0"/>
    <xf numFmtId="0" fontId="28" fillId="0" borderId="0"/>
    <xf numFmtId="43" fontId="26" fillId="0" borderId="0" applyFont="0" applyFill="0" applyBorder="0" applyAlignment="0" applyProtection="0"/>
    <xf numFmtId="0" fontId="15" fillId="0" borderId="0"/>
    <xf numFmtId="0" fontId="2" fillId="0" borderId="0"/>
    <xf numFmtId="0" fontId="26" fillId="0" borderId="0"/>
    <xf numFmtId="9" fontId="26" fillId="0" borderId="0" applyFont="0" applyFill="0" applyBorder="0" applyAlignment="0" applyProtection="0"/>
    <xf numFmtId="0" fontId="59" fillId="0" borderId="0" applyNumberFormat="0" applyFill="0" applyBorder="0" applyAlignment="0" applyProtection="0"/>
  </cellStyleXfs>
  <cellXfs count="1151">
    <xf numFmtId="0" fontId="0" fillId="0" borderId="0" xfId="0"/>
    <xf numFmtId="0" fontId="4" fillId="2" borderId="0" xfId="1" applyFont="1" applyFill="1"/>
    <xf numFmtId="0" fontId="3" fillId="2" borderId="5" xfId="1" applyFont="1" applyFill="1" applyBorder="1"/>
    <xf numFmtId="0" fontId="5" fillId="2" borderId="5" xfId="1" applyFont="1" applyFill="1" applyBorder="1"/>
    <xf numFmtId="1" fontId="5" fillId="2" borderId="8" xfId="1" applyNumberFormat="1" applyFont="1" applyFill="1" applyBorder="1" applyAlignment="1">
      <alignment horizontal="center"/>
    </xf>
    <xf numFmtId="0" fontId="5" fillId="2" borderId="9" xfId="1" applyFont="1" applyFill="1" applyBorder="1"/>
    <xf numFmtId="0" fontId="5" fillId="2" borderId="7" xfId="1" applyFont="1" applyFill="1" applyBorder="1"/>
    <xf numFmtId="0" fontId="5" fillId="2" borderId="14" xfId="1" applyFont="1" applyFill="1" applyBorder="1"/>
    <xf numFmtId="0" fontId="5" fillId="2" borderId="6" xfId="1" applyFont="1" applyFill="1" applyBorder="1"/>
    <xf numFmtId="0" fontId="5" fillId="2" borderId="4" xfId="1" applyFont="1" applyFill="1" applyBorder="1"/>
    <xf numFmtId="0" fontId="4" fillId="2" borderId="0" xfId="0" applyFont="1" applyFill="1"/>
    <xf numFmtId="0" fontId="4" fillId="2" borderId="0" xfId="0" applyFont="1" applyFill="1" applyAlignment="1"/>
    <xf numFmtId="0" fontId="5" fillId="2" borderId="0" xfId="3" applyFont="1" applyFill="1"/>
    <xf numFmtId="0" fontId="12" fillId="0" borderId="0" xfId="0" applyFont="1"/>
    <xf numFmtId="43" fontId="12" fillId="0" borderId="0" xfId="4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3" fontId="12" fillId="0" borderId="0" xfId="0" applyNumberFormat="1" applyFont="1" applyAlignment="1">
      <alignment horizontal="left"/>
    </xf>
    <xf numFmtId="170" fontId="12" fillId="0" borderId="0" xfId="4" applyNumberFormat="1" applyFont="1"/>
    <xf numFmtId="0" fontId="14" fillId="0" borderId="0" xfId="0" applyFont="1" applyFill="1" applyAlignment="1">
      <alignment vertical="center"/>
    </xf>
    <xf numFmtId="0" fontId="15" fillId="0" borderId="0" xfId="0" applyFont="1"/>
    <xf numFmtId="0" fontId="15" fillId="0" borderId="0" xfId="0" applyFont="1" applyBorder="1"/>
    <xf numFmtId="0" fontId="15" fillId="0" borderId="0" xfId="0" applyFont="1" applyAlignment="1">
      <alignment horizontal="center"/>
    </xf>
    <xf numFmtId="43" fontId="15" fillId="0" borderId="0" xfId="4" applyFont="1"/>
    <xf numFmtId="0" fontId="13" fillId="0" borderId="8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170" fontId="12" fillId="0" borderId="9" xfId="4" applyNumberFormat="1" applyFont="1" applyBorder="1"/>
    <xf numFmtId="0" fontId="12" fillId="0" borderId="9" xfId="0" applyFont="1" applyBorder="1"/>
    <xf numFmtId="0" fontId="12" fillId="0" borderId="16" xfId="0" applyFont="1" applyBorder="1"/>
    <xf numFmtId="0" fontId="13" fillId="0" borderId="17" xfId="0" applyFont="1" applyBorder="1" applyAlignment="1">
      <alignment horizontal="center"/>
    </xf>
    <xf numFmtId="0" fontId="13" fillId="0" borderId="19" xfId="0" applyFont="1" applyBorder="1" applyAlignment="1">
      <alignment horizontal="left"/>
    </xf>
    <xf numFmtId="43" fontId="12" fillId="0" borderId="19" xfId="4" applyFont="1" applyBorder="1"/>
    <xf numFmtId="43" fontId="12" fillId="0" borderId="19" xfId="0" applyNumberFormat="1" applyFont="1" applyBorder="1" applyAlignment="1">
      <alignment horizontal="left"/>
    </xf>
    <xf numFmtId="0" fontId="12" fillId="0" borderId="19" xfId="0" applyFont="1" applyBorder="1"/>
    <xf numFmtId="0" fontId="3" fillId="2" borderId="0" xfId="1" applyFont="1" applyFill="1" applyBorder="1" applyAlignment="1"/>
    <xf numFmtId="1" fontId="5" fillId="2" borderId="13" xfId="1" applyNumberFormat="1" applyFont="1" applyFill="1" applyBorder="1" applyAlignment="1">
      <alignment horizontal="center"/>
    </xf>
    <xf numFmtId="166" fontId="5" fillId="2" borderId="13" xfId="2" applyNumberFormat="1" applyFont="1" applyFill="1" applyBorder="1"/>
    <xf numFmtId="0" fontId="5" fillId="2" borderId="20" xfId="1" applyFont="1" applyFill="1" applyBorder="1"/>
    <xf numFmtId="43" fontId="5" fillId="2" borderId="21" xfId="2" applyFont="1" applyFill="1" applyBorder="1" applyAlignment="1">
      <alignment horizontal="center"/>
    </xf>
    <xf numFmtId="43" fontId="5" fillId="2" borderId="20" xfId="2" applyFont="1" applyFill="1" applyBorder="1" applyAlignment="1">
      <alignment horizontal="center"/>
    </xf>
    <xf numFmtId="43" fontId="5" fillId="2" borderId="14" xfId="2" applyFont="1" applyFill="1" applyBorder="1"/>
    <xf numFmtId="0" fontId="6" fillId="2" borderId="5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right"/>
    </xf>
    <xf numFmtId="0" fontId="3" fillId="2" borderId="22" xfId="1" applyFont="1" applyFill="1" applyBorder="1" applyAlignment="1"/>
    <xf numFmtId="0" fontId="3" fillId="2" borderId="6" xfId="1" applyFont="1" applyFill="1" applyBorder="1" applyAlignment="1"/>
    <xf numFmtId="0" fontId="16" fillId="0" borderId="0" xfId="0" applyFont="1"/>
    <xf numFmtId="0" fontId="5" fillId="2" borderId="13" xfId="1" applyFont="1" applyFill="1" applyBorder="1"/>
    <xf numFmtId="0" fontId="5" fillId="2" borderId="18" xfId="1" applyFont="1" applyFill="1" applyBorder="1"/>
    <xf numFmtId="169" fontId="13" fillId="0" borderId="17" xfId="4" applyNumberFormat="1" applyFont="1" applyBorder="1" applyAlignment="1">
      <alignment horizontal="left"/>
    </xf>
    <xf numFmtId="0" fontId="13" fillId="0" borderId="14" xfId="0" applyFont="1" applyBorder="1" applyAlignment="1">
      <alignment horizontal="center"/>
    </xf>
    <xf numFmtId="0" fontId="13" fillId="0" borderId="19" xfId="0" applyFont="1" applyFill="1" applyBorder="1" applyAlignment="1">
      <alignment horizontal="left"/>
    </xf>
    <xf numFmtId="0" fontId="11" fillId="0" borderId="9" xfId="1" applyFont="1" applyFill="1" applyBorder="1" applyAlignment="1">
      <alignment horizontal="left"/>
    </xf>
    <xf numFmtId="0" fontId="10" fillId="0" borderId="9" xfId="1" applyFont="1" applyFill="1" applyBorder="1" applyAlignment="1">
      <alignment horizontal="left"/>
    </xf>
    <xf numFmtId="0" fontId="10" fillId="0" borderId="16" xfId="1" applyFont="1" applyFill="1" applyBorder="1" applyAlignment="1">
      <alignment horizontal="left"/>
    </xf>
    <xf numFmtId="0" fontId="11" fillId="0" borderId="19" xfId="1" applyFont="1" applyFill="1" applyBorder="1" applyAlignment="1">
      <alignment horizontal="left"/>
    </xf>
    <xf numFmtId="0" fontId="10" fillId="0" borderId="19" xfId="1" applyFont="1" applyFill="1" applyBorder="1" applyAlignment="1">
      <alignment horizontal="left"/>
    </xf>
    <xf numFmtId="0" fontId="9" fillId="0" borderId="19" xfId="1" applyFont="1" applyFill="1" applyBorder="1" applyAlignment="1">
      <alignment horizontal="left"/>
    </xf>
    <xf numFmtId="0" fontId="9" fillId="0" borderId="9" xfId="1" applyFont="1" applyFill="1" applyBorder="1" applyAlignment="1">
      <alignment horizontal="left"/>
    </xf>
    <xf numFmtId="0" fontId="10" fillId="0" borderId="9" xfId="1" applyFont="1" applyFill="1" applyBorder="1" applyAlignment="1">
      <alignment horizontal="right"/>
    </xf>
    <xf numFmtId="0" fontId="11" fillId="0" borderId="16" xfId="1" applyFont="1" applyFill="1" applyBorder="1" applyAlignment="1">
      <alignment horizontal="left"/>
    </xf>
    <xf numFmtId="0" fontId="12" fillId="0" borderId="9" xfId="0" applyFont="1" applyFill="1" applyBorder="1" applyAlignment="1">
      <alignment horizontal="left"/>
    </xf>
    <xf numFmtId="0" fontId="12" fillId="0" borderId="9" xfId="0" quotePrefix="1" applyFont="1" applyBorder="1" applyAlignment="1">
      <alignment horizontal="left"/>
    </xf>
    <xf numFmtId="0" fontId="13" fillId="0" borderId="16" xfId="0" applyFont="1" applyFill="1" applyBorder="1" applyAlignment="1">
      <alignment horizontal="right"/>
    </xf>
    <xf numFmtId="0" fontId="12" fillId="0" borderId="9" xfId="0" quotePrefix="1" applyFont="1" applyFill="1" applyBorder="1" applyAlignment="1">
      <alignment horizontal="left"/>
    </xf>
    <xf numFmtId="0" fontId="13" fillId="0" borderId="16" xfId="0" applyFont="1" applyBorder="1" applyAlignment="1">
      <alignment horizontal="right"/>
    </xf>
    <xf numFmtId="0" fontId="13" fillId="0" borderId="9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43" fontId="13" fillId="0" borderId="19" xfId="4" applyFont="1" applyFill="1" applyBorder="1" applyAlignment="1"/>
    <xf numFmtId="43" fontId="10" fillId="0" borderId="9" xfId="4" applyFont="1" applyFill="1" applyBorder="1"/>
    <xf numFmtId="0" fontId="10" fillId="0" borderId="16" xfId="1" applyFont="1" applyFill="1" applyBorder="1" applyAlignment="1"/>
    <xf numFmtId="43" fontId="10" fillId="0" borderId="19" xfId="4" applyFont="1" applyFill="1" applyBorder="1"/>
    <xf numFmtId="43" fontId="10" fillId="0" borderId="19" xfId="4" applyFont="1" applyFill="1" applyBorder="1" applyAlignment="1">
      <alignment horizontal="left"/>
    </xf>
    <xf numFmtId="43" fontId="10" fillId="0" borderId="19" xfId="4" applyFont="1" applyFill="1" applyBorder="1" applyAlignment="1">
      <alignment horizontal="center"/>
    </xf>
    <xf numFmtId="43" fontId="10" fillId="0" borderId="16" xfId="4" applyFont="1" applyFill="1" applyBorder="1"/>
    <xf numFmtId="43" fontId="12" fillId="0" borderId="19" xfId="4" applyFont="1" applyFill="1" applyBorder="1"/>
    <xf numFmtId="43" fontId="10" fillId="0" borderId="9" xfId="4" applyFont="1" applyFill="1" applyBorder="1" applyAlignment="1">
      <alignment horizontal="left"/>
    </xf>
    <xf numFmtId="43" fontId="10" fillId="0" borderId="9" xfId="4" applyFont="1" applyFill="1" applyBorder="1" applyAlignment="1"/>
    <xf numFmtId="43" fontId="11" fillId="0" borderId="16" xfId="4" applyFont="1" applyFill="1" applyBorder="1"/>
    <xf numFmtId="43" fontId="12" fillId="0" borderId="9" xfId="4" applyFont="1" applyFill="1" applyBorder="1"/>
    <xf numFmtId="43" fontId="12" fillId="0" borderId="9" xfId="4" applyFont="1" applyBorder="1"/>
    <xf numFmtId="43" fontId="13" fillId="0" borderId="16" xfId="4" applyFont="1" applyBorder="1"/>
    <xf numFmtId="0" fontId="13" fillId="0" borderId="16" xfId="0" applyFont="1" applyBorder="1" applyAlignment="1"/>
    <xf numFmtId="168" fontId="12" fillId="0" borderId="9" xfId="4" applyNumberFormat="1" applyFont="1" applyBorder="1"/>
    <xf numFmtId="43" fontId="12" fillId="0" borderId="16" xfId="4" applyFont="1" applyBorder="1"/>
    <xf numFmtId="43" fontId="12" fillId="0" borderId="20" xfId="4" applyFont="1" applyBorder="1"/>
    <xf numFmtId="0" fontId="12" fillId="0" borderId="19" xfId="0" applyFont="1" applyFill="1" applyBorder="1" applyAlignment="1">
      <alignment horizontal="left"/>
    </xf>
    <xf numFmtId="168" fontId="12" fillId="0" borderId="19" xfId="4" applyNumberFormat="1" applyFont="1" applyFill="1" applyBorder="1" applyAlignment="1">
      <alignment horizontal="left"/>
    </xf>
    <xf numFmtId="168" fontId="12" fillId="0" borderId="9" xfId="4" applyNumberFormat="1" applyFont="1" applyFill="1" applyBorder="1" applyAlignment="1">
      <alignment horizontal="left"/>
    </xf>
    <xf numFmtId="0" fontId="13" fillId="0" borderId="16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43" fontId="11" fillId="0" borderId="16" xfId="4" applyFont="1" applyFill="1" applyBorder="1" applyAlignment="1">
      <alignment horizontal="center"/>
    </xf>
    <xf numFmtId="43" fontId="10" fillId="0" borderId="9" xfId="4" applyFont="1" applyFill="1" applyBorder="1" applyAlignment="1">
      <alignment horizontal="center"/>
    </xf>
    <xf numFmtId="43" fontId="11" fillId="0" borderId="19" xfId="4" applyFont="1" applyFill="1" applyBorder="1" applyAlignment="1">
      <alignment horizontal="center"/>
    </xf>
    <xf numFmtId="43" fontId="10" fillId="0" borderId="9" xfId="4" applyFont="1" applyBorder="1"/>
    <xf numFmtId="168" fontId="10" fillId="0" borderId="9" xfId="4" applyNumberFormat="1" applyFont="1" applyBorder="1"/>
    <xf numFmtId="168" fontId="12" fillId="3" borderId="9" xfId="4" applyNumberFormat="1" applyFont="1" applyFill="1" applyBorder="1"/>
    <xf numFmtId="168" fontId="13" fillId="0" borderId="16" xfId="0" applyNumberFormat="1" applyFont="1" applyBorder="1" applyAlignment="1">
      <alignment horizontal="right"/>
    </xf>
    <xf numFmtId="43" fontId="10" fillId="3" borderId="9" xfId="4" applyFont="1" applyFill="1" applyBorder="1"/>
    <xf numFmtId="168" fontId="12" fillId="0" borderId="9" xfId="4" applyNumberFormat="1" applyFont="1" applyBorder="1" applyAlignment="1">
      <alignment horizontal="left" indent="1"/>
    </xf>
    <xf numFmtId="43" fontId="12" fillId="0" borderId="16" xfId="4" applyFont="1" applyBorder="1" applyAlignment="1">
      <alignment horizontal="center"/>
    </xf>
    <xf numFmtId="0" fontId="10" fillId="0" borderId="9" xfId="1" applyFont="1" applyFill="1" applyBorder="1"/>
    <xf numFmtId="0" fontId="10" fillId="0" borderId="16" xfId="1" applyFont="1" applyFill="1" applyBorder="1"/>
    <xf numFmtId="0" fontId="10" fillId="0" borderId="19" xfId="1" applyFont="1" applyFill="1" applyBorder="1"/>
    <xf numFmtId="43" fontId="10" fillId="0" borderId="9" xfId="1" applyNumberFormat="1" applyFont="1" applyFill="1" applyBorder="1" applyAlignment="1">
      <alignment horizontal="left"/>
    </xf>
    <xf numFmtId="43" fontId="10" fillId="0" borderId="9" xfId="4" applyNumberFormat="1" applyFont="1" applyFill="1" applyBorder="1" applyAlignment="1">
      <alignment horizontal="left"/>
    </xf>
    <xf numFmtId="0" fontId="13" fillId="0" borderId="16" xfId="0" applyFont="1" applyBorder="1"/>
    <xf numFmtId="43" fontId="13" fillId="0" borderId="19" xfId="0" applyNumberFormat="1" applyFont="1" applyFill="1" applyBorder="1" applyAlignment="1">
      <alignment horizontal="left"/>
    </xf>
    <xf numFmtId="43" fontId="10" fillId="0" borderId="16" xfId="4" applyNumberFormat="1" applyFont="1" applyFill="1" applyBorder="1" applyAlignment="1">
      <alignment horizontal="left"/>
    </xf>
    <xf numFmtId="43" fontId="10" fillId="0" borderId="19" xfId="4" applyNumberFormat="1" applyFont="1" applyFill="1" applyBorder="1" applyAlignment="1">
      <alignment horizontal="left"/>
    </xf>
    <xf numFmtId="43" fontId="12" fillId="0" borderId="19" xfId="4" applyNumberFormat="1" applyFont="1" applyFill="1" applyBorder="1" applyAlignment="1">
      <alignment horizontal="left"/>
    </xf>
    <xf numFmtId="43" fontId="11" fillId="0" borderId="16" xfId="4" applyNumberFormat="1" applyFont="1" applyFill="1" applyBorder="1" applyAlignment="1">
      <alignment horizontal="left"/>
    </xf>
    <xf numFmtId="43" fontId="12" fillId="0" borderId="9" xfId="4" applyNumberFormat="1" applyFont="1" applyFill="1" applyBorder="1" applyAlignment="1">
      <alignment horizontal="left"/>
    </xf>
    <xf numFmtId="43" fontId="12" fillId="0" borderId="19" xfId="0" applyNumberFormat="1" applyFont="1" applyFill="1" applyBorder="1" applyAlignment="1">
      <alignment horizontal="left"/>
    </xf>
    <xf numFmtId="43" fontId="12" fillId="0" borderId="9" xfId="0" applyNumberFormat="1" applyFont="1" applyFill="1" applyBorder="1" applyAlignment="1">
      <alignment horizontal="left"/>
    </xf>
    <xf numFmtId="43" fontId="13" fillId="0" borderId="16" xfId="0" applyNumberFormat="1" applyFont="1" applyBorder="1" applyAlignment="1">
      <alignment horizontal="left"/>
    </xf>
    <xf numFmtId="43" fontId="12" fillId="0" borderId="9" xfId="0" applyNumberFormat="1" applyFont="1" applyBorder="1" applyAlignment="1">
      <alignment horizontal="left"/>
    </xf>
    <xf numFmtId="168" fontId="12" fillId="0" borderId="9" xfId="0" applyNumberFormat="1" applyFont="1" applyBorder="1" applyAlignment="1">
      <alignment horizontal="left"/>
    </xf>
    <xf numFmtId="168" fontId="12" fillId="0" borderId="16" xfId="0" applyNumberFormat="1" applyFont="1" applyBorder="1" applyAlignment="1">
      <alignment horizontal="left"/>
    </xf>
    <xf numFmtId="0" fontId="12" fillId="0" borderId="20" xfId="0" applyFont="1" applyBorder="1"/>
    <xf numFmtId="43" fontId="10" fillId="3" borderId="9" xfId="4" applyNumberFormat="1" applyFont="1" applyFill="1" applyBorder="1"/>
    <xf numFmtId="43" fontId="12" fillId="3" borderId="9" xfId="4" applyNumberFormat="1" applyFont="1" applyFill="1" applyBorder="1"/>
    <xf numFmtId="43" fontId="10" fillId="0" borderId="9" xfId="4" applyNumberFormat="1" applyFont="1" applyBorder="1"/>
    <xf numFmtId="43" fontId="10" fillId="0" borderId="9" xfId="4" applyNumberFormat="1" applyFont="1" applyFill="1" applyBorder="1"/>
    <xf numFmtId="43" fontId="15" fillId="0" borderId="0" xfId="4" applyFont="1" applyFill="1"/>
    <xf numFmtId="0" fontId="4" fillId="2" borderId="0" xfId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5" fillId="2" borderId="2" xfId="1" applyFont="1" applyFill="1" applyBorder="1"/>
    <xf numFmtId="1" fontId="5" fillId="2" borderId="7" xfId="1" applyNumberFormat="1" applyFont="1" applyFill="1" applyBorder="1" applyAlignment="1">
      <alignment horizontal="center"/>
    </xf>
    <xf numFmtId="0" fontId="3" fillId="2" borderId="5" xfId="1" applyFont="1" applyFill="1" applyBorder="1" applyAlignment="1"/>
    <xf numFmtId="0" fontId="15" fillId="0" borderId="0" xfId="0" applyFont="1" applyBorder="1" applyAlignment="1"/>
    <xf numFmtId="0" fontId="5" fillId="2" borderId="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2" borderId="0" xfId="1" applyFont="1" applyFill="1" applyBorder="1"/>
    <xf numFmtId="0" fontId="5" fillId="2" borderId="27" xfId="1" applyFont="1" applyFill="1" applyBorder="1"/>
    <xf numFmtId="0" fontId="5" fillId="2" borderId="30" xfId="1" applyFont="1" applyFill="1" applyBorder="1"/>
    <xf numFmtId="0" fontId="5" fillId="2" borderId="23" xfId="1" applyFont="1" applyFill="1" applyBorder="1"/>
    <xf numFmtId="0" fontId="3" fillId="2" borderId="26" xfId="1" applyFont="1" applyFill="1" applyBorder="1" applyAlignment="1"/>
    <xf numFmtId="0" fontId="5" fillId="2" borderId="8" xfId="1" applyFont="1" applyFill="1" applyBorder="1"/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20" fillId="0" borderId="0" xfId="0" applyFont="1"/>
    <xf numFmtId="0" fontId="21" fillId="0" borderId="0" xfId="0" applyFont="1" applyFill="1" applyBorder="1" applyAlignment="1">
      <alignment horizontal="right"/>
    </xf>
    <xf numFmtId="0" fontId="20" fillId="0" borderId="0" xfId="0" applyFont="1" applyBorder="1" applyAlignment="1"/>
    <xf numFmtId="43" fontId="21" fillId="0" borderId="2" xfId="4" applyFont="1" applyFill="1" applyBorder="1" applyAlignment="1">
      <alignment horizontal="center"/>
    </xf>
    <xf numFmtId="43" fontId="21" fillId="0" borderId="1" xfId="4" applyFont="1" applyBorder="1" applyAlignment="1">
      <alignment horizontal="center"/>
    </xf>
    <xf numFmtId="0" fontId="22" fillId="0" borderId="1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/>
    </xf>
    <xf numFmtId="0" fontId="23" fillId="0" borderId="9" xfId="0" applyFont="1" applyFill="1" applyBorder="1" applyAlignment="1"/>
    <xf numFmtId="0" fontId="23" fillId="0" borderId="9" xfId="0" applyFont="1" applyFill="1" applyBorder="1" applyAlignment="1">
      <alignment horizontal="center"/>
    </xf>
    <xf numFmtId="43" fontId="23" fillId="0" borderId="8" xfId="4" applyFont="1" applyFill="1" applyBorder="1" applyAlignment="1">
      <alignment horizontal="center"/>
    </xf>
    <xf numFmtId="43" fontId="23" fillId="0" borderId="9" xfId="4" applyFont="1" applyFill="1" applyBorder="1" applyAlignment="1">
      <alignment horizontal="center"/>
    </xf>
    <xf numFmtId="43" fontId="20" fillId="0" borderId="9" xfId="4" applyFont="1" applyBorder="1"/>
    <xf numFmtId="0" fontId="20" fillId="0" borderId="9" xfId="0" applyFont="1" applyBorder="1"/>
    <xf numFmtId="0" fontId="21" fillId="0" borderId="16" xfId="0" applyFont="1" applyBorder="1" applyAlignment="1">
      <alignment horizontal="center"/>
    </xf>
    <xf numFmtId="43" fontId="21" fillId="0" borderId="18" xfId="4" applyFont="1" applyFill="1" applyBorder="1"/>
    <xf numFmtId="43" fontId="22" fillId="0" borderId="16" xfId="4" applyFont="1" applyFill="1" applyBorder="1" applyAlignment="1">
      <alignment horizontal="center"/>
    </xf>
    <xf numFmtId="43" fontId="21" fillId="0" borderId="16" xfId="4" applyFont="1" applyBorder="1"/>
    <xf numFmtId="0" fontId="21" fillId="0" borderId="16" xfId="0" applyFont="1" applyBorder="1"/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vertical="center"/>
    </xf>
    <xf numFmtId="0" fontId="21" fillId="0" borderId="19" xfId="0" applyFont="1" applyBorder="1" applyAlignment="1">
      <alignment horizontal="center" vertical="center"/>
    </xf>
    <xf numFmtId="43" fontId="21" fillId="0" borderId="17" xfId="4" applyFont="1" applyFill="1" applyBorder="1" applyAlignment="1">
      <alignment horizontal="left" vertical="center"/>
    </xf>
    <xf numFmtId="43" fontId="23" fillId="0" borderId="19" xfId="4" applyFont="1" applyFill="1" applyBorder="1" applyAlignment="1">
      <alignment horizontal="center"/>
    </xf>
    <xf numFmtId="43" fontId="20" fillId="0" borderId="19" xfId="4" applyFont="1" applyBorder="1"/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43" fontId="20" fillId="0" borderId="8" xfId="4" applyFont="1" applyFill="1" applyBorder="1"/>
    <xf numFmtId="2" fontId="20" fillId="0" borderId="8" xfId="0" applyNumberFormat="1" applyFont="1" applyBorder="1" applyAlignment="1">
      <alignment horizontal="center"/>
    </xf>
    <xf numFmtId="0" fontId="20" fillId="0" borderId="16" xfId="0" applyFont="1" applyBorder="1"/>
    <xf numFmtId="0" fontId="21" fillId="0" borderId="1" xfId="0" applyFont="1" applyBorder="1" applyAlignment="1">
      <alignment horizontal="center"/>
    </xf>
    <xf numFmtId="43" fontId="21" fillId="0" borderId="2" xfId="4" applyFont="1" applyFill="1" applyBorder="1"/>
    <xf numFmtId="43" fontId="22" fillId="0" borderId="1" xfId="4" applyFont="1" applyFill="1" applyBorder="1" applyAlignment="1">
      <alignment horizontal="center"/>
    </xf>
    <xf numFmtId="43" fontId="21" fillId="0" borderId="1" xfId="4" applyFont="1" applyBorder="1"/>
    <xf numFmtId="0" fontId="20" fillId="0" borderId="1" xfId="0" applyFont="1" applyBorder="1"/>
    <xf numFmtId="0" fontId="22" fillId="0" borderId="19" xfId="0" applyFont="1" applyFill="1" applyBorder="1" applyAlignment="1">
      <alignment vertical="center"/>
    </xf>
    <xf numFmtId="0" fontId="23" fillId="0" borderId="19" xfId="0" applyFont="1" applyFill="1" applyBorder="1" applyAlignment="1">
      <alignment vertical="center"/>
    </xf>
    <xf numFmtId="43" fontId="23" fillId="0" borderId="17" xfId="4" applyFont="1" applyFill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/>
    </xf>
    <xf numFmtId="43" fontId="20" fillId="0" borderId="14" xfId="4" applyFont="1" applyFill="1" applyBorder="1"/>
    <xf numFmtId="43" fontId="23" fillId="0" borderId="20" xfId="4" applyFont="1" applyFill="1" applyBorder="1" applyAlignment="1">
      <alignment horizontal="center"/>
    </xf>
    <xf numFmtId="0" fontId="20" fillId="0" borderId="20" xfId="0" applyFont="1" applyBorder="1"/>
    <xf numFmtId="0" fontId="23" fillId="0" borderId="8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43" fontId="20" fillId="0" borderId="18" xfId="4" applyFont="1" applyFill="1" applyBorder="1"/>
    <xf numFmtId="43" fontId="23" fillId="0" borderId="16" xfId="4" applyFont="1" applyFill="1" applyBorder="1" applyAlignment="1">
      <alignment horizontal="center"/>
    </xf>
    <xf numFmtId="43" fontId="20" fillId="0" borderId="16" xfId="4" applyFont="1" applyBorder="1"/>
    <xf numFmtId="0" fontId="20" fillId="0" borderId="19" xfId="0" applyFont="1" applyBorder="1" applyAlignment="1">
      <alignment vertical="center"/>
    </xf>
    <xf numFmtId="43" fontId="20" fillId="0" borderId="17" xfId="4" applyFont="1" applyFill="1" applyBorder="1" applyAlignment="1">
      <alignment vertical="center"/>
    </xf>
    <xf numFmtId="164" fontId="20" fillId="0" borderId="8" xfId="0" applyNumberFormat="1" applyFont="1" applyBorder="1" applyAlignment="1">
      <alignment horizontal="center"/>
    </xf>
    <xf numFmtId="43" fontId="23" fillId="0" borderId="9" xfId="4" applyNumberFormat="1" applyFont="1" applyFill="1" applyBorder="1" applyAlignment="1">
      <alignment horizontal="center"/>
    </xf>
    <xf numFmtId="43" fontId="23" fillId="0" borderId="20" xfId="4" applyNumberFormat="1" applyFont="1" applyFill="1" applyBorder="1" applyAlignment="1">
      <alignment horizontal="center"/>
    </xf>
    <xf numFmtId="43" fontId="20" fillId="0" borderId="20" xfId="4" applyFont="1" applyBorder="1"/>
    <xf numFmtId="0" fontId="21" fillId="0" borderId="1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43" fontId="21" fillId="0" borderId="19" xfId="4" applyFont="1" applyFill="1" applyBorder="1"/>
    <xf numFmtId="43" fontId="23" fillId="0" borderId="19" xfId="4" applyNumberFormat="1" applyFont="1" applyFill="1" applyBorder="1" applyAlignment="1">
      <alignment horizontal="center"/>
    </xf>
    <xf numFmtId="43" fontId="21" fillId="0" borderId="19" xfId="4" applyFont="1" applyBorder="1"/>
    <xf numFmtId="0" fontId="21" fillId="0" borderId="19" xfId="0" applyFont="1" applyBorder="1"/>
    <xf numFmtId="0" fontId="21" fillId="0" borderId="8" xfId="0" applyFont="1" applyBorder="1" applyAlignment="1">
      <alignment horizontal="center"/>
    </xf>
    <xf numFmtId="43" fontId="20" fillId="0" borderId="16" xfId="4" applyFont="1" applyFill="1" applyBorder="1"/>
    <xf numFmtId="0" fontId="21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vertical="center"/>
    </xf>
    <xf numFmtId="43" fontId="20" fillId="0" borderId="13" xfId="4" applyFont="1" applyFill="1" applyBorder="1" applyAlignment="1">
      <alignment vertical="center"/>
    </xf>
    <xf numFmtId="43" fontId="23" fillId="0" borderId="12" xfId="4" applyFont="1" applyFill="1" applyBorder="1" applyAlignment="1">
      <alignment horizontal="center"/>
    </xf>
    <xf numFmtId="43" fontId="20" fillId="0" borderId="12" xfId="4" applyFont="1" applyBorder="1"/>
    <xf numFmtId="165" fontId="20" fillId="0" borderId="9" xfId="0" applyNumberFormat="1" applyFont="1" applyBorder="1" applyAlignment="1">
      <alignment horizontal="center"/>
    </xf>
    <xf numFmtId="0" fontId="22" fillId="0" borderId="13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vertical="center"/>
    </xf>
    <xf numFmtId="43" fontId="23" fillId="0" borderId="13" xfId="4" applyFont="1" applyFill="1" applyBorder="1" applyAlignment="1">
      <alignment vertical="center"/>
    </xf>
    <xf numFmtId="2" fontId="20" fillId="0" borderId="14" xfId="0" applyNumberFormat="1" applyFont="1" applyBorder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0" fontId="13" fillId="0" borderId="16" xfId="0" applyFont="1" applyBorder="1" applyAlignment="1">
      <alignment horizontal="right" indent="1"/>
    </xf>
    <xf numFmtId="43" fontId="24" fillId="5" borderId="9" xfId="4" applyFont="1" applyFill="1" applyBorder="1"/>
    <xf numFmtId="43" fontId="24" fillId="5" borderId="8" xfId="4" applyFont="1" applyFill="1" applyBorder="1"/>
    <xf numFmtId="43" fontId="24" fillId="5" borderId="14" xfId="4" applyFont="1" applyFill="1" applyBorder="1"/>
    <xf numFmtId="43" fontId="20" fillId="5" borderId="8" xfId="4" applyFont="1" applyFill="1" applyBorder="1"/>
    <xf numFmtId="0" fontId="4" fillId="2" borderId="0" xfId="1" applyFont="1" applyFill="1" applyAlignment="1"/>
    <xf numFmtId="0" fontId="4" fillId="2" borderId="0" xfId="1" applyFont="1" applyFill="1" applyAlignment="1">
      <alignment horizontal="center"/>
    </xf>
    <xf numFmtId="0" fontId="5" fillId="2" borderId="5" xfId="1" applyFont="1" applyFill="1" applyBorder="1" applyAlignment="1">
      <alignment horizontal="left"/>
    </xf>
    <xf numFmtId="0" fontId="23" fillId="0" borderId="0" xfId="5" applyFont="1" applyProtection="1">
      <protection hidden="1"/>
    </xf>
    <xf numFmtId="0" fontId="23" fillId="0" borderId="0" xfId="5" applyFont="1" applyAlignment="1" applyProtection="1">
      <alignment horizontal="center"/>
      <protection hidden="1"/>
    </xf>
    <xf numFmtId="0" fontId="22" fillId="0" borderId="31" xfId="5" applyFont="1" applyBorder="1" applyAlignment="1" applyProtection="1">
      <alignment horizontal="center"/>
      <protection hidden="1"/>
    </xf>
    <xf numFmtId="0" fontId="22" fillId="0" borderId="32" xfId="5" applyFont="1" applyBorder="1" applyAlignment="1" applyProtection="1">
      <alignment horizontal="center"/>
      <protection hidden="1"/>
    </xf>
    <xf numFmtId="0" fontId="22" fillId="0" borderId="17" xfId="5" applyFont="1" applyBorder="1" applyAlignment="1" applyProtection="1">
      <alignment horizontal="center"/>
      <protection hidden="1"/>
    </xf>
    <xf numFmtId="0" fontId="22" fillId="0" borderId="17" xfId="5" applyFont="1" applyBorder="1" applyAlignment="1" applyProtection="1">
      <alignment horizontal="left"/>
      <protection hidden="1"/>
    </xf>
    <xf numFmtId="0" fontId="23" fillId="0" borderId="17" xfId="5" applyFont="1" applyBorder="1" applyAlignment="1" applyProtection="1">
      <alignment horizontal="center"/>
      <protection hidden="1"/>
    </xf>
    <xf numFmtId="0" fontId="23" fillId="0" borderId="17" xfId="5" applyFont="1" applyBorder="1" applyProtection="1">
      <protection hidden="1"/>
    </xf>
    <xf numFmtId="0" fontId="25" fillId="0" borderId="0" xfId="5" applyFont="1" applyProtection="1">
      <protection hidden="1"/>
    </xf>
    <xf numFmtId="0" fontId="23" fillId="0" borderId="8" xfId="5" applyFont="1" applyBorder="1" applyAlignment="1" applyProtection="1">
      <alignment horizontal="center"/>
      <protection hidden="1"/>
    </xf>
    <xf numFmtId="0" fontId="23" fillId="0" borderId="8" xfId="5" applyFont="1" applyBorder="1" applyAlignment="1" applyProtection="1">
      <alignment horizontal="left"/>
      <protection hidden="1"/>
    </xf>
    <xf numFmtId="0" fontId="27" fillId="0" borderId="8" xfId="5" applyFont="1" applyBorder="1" applyAlignment="1" applyProtection="1">
      <alignment horizontal="center"/>
      <protection locked="0"/>
    </xf>
    <xf numFmtId="0" fontId="23" fillId="0" borderId="8" xfId="5" applyFont="1" applyBorder="1" applyProtection="1">
      <protection hidden="1"/>
    </xf>
    <xf numFmtId="0" fontId="22" fillId="0" borderId="8" xfId="5" applyFont="1" applyBorder="1" applyAlignment="1" applyProtection="1">
      <alignment horizontal="center"/>
      <protection hidden="1"/>
    </xf>
    <xf numFmtId="0" fontId="22" fillId="0" borderId="8" xfId="5" applyFont="1" applyBorder="1" applyAlignment="1" applyProtection="1">
      <alignment horizontal="left"/>
      <protection hidden="1"/>
    </xf>
    <xf numFmtId="3" fontId="27" fillId="0" borderId="8" xfId="5" applyNumberFormat="1" applyFont="1" applyBorder="1" applyAlignment="1" applyProtection="1">
      <alignment horizontal="center"/>
      <protection locked="0"/>
    </xf>
    <xf numFmtId="0" fontId="23" fillId="0" borderId="14" xfId="5" applyFont="1" applyBorder="1" applyAlignment="1" applyProtection="1">
      <alignment horizontal="center"/>
      <protection hidden="1"/>
    </xf>
    <xf numFmtId="3" fontId="27" fillId="0" borderId="14" xfId="5" applyNumberFormat="1" applyFont="1" applyBorder="1" applyAlignment="1" applyProtection="1">
      <alignment horizontal="center"/>
      <protection locked="0"/>
    </xf>
    <xf numFmtId="0" fontId="22" fillId="0" borderId="13" xfId="5" applyFont="1" applyBorder="1" applyAlignment="1" applyProtection="1">
      <alignment horizontal="center"/>
      <protection hidden="1"/>
    </xf>
    <xf numFmtId="0" fontId="22" fillId="0" borderId="13" xfId="5" applyFont="1" applyBorder="1" applyProtection="1">
      <protection hidden="1"/>
    </xf>
    <xf numFmtId="0" fontId="23" fillId="0" borderId="12" xfId="5" applyFont="1" applyBorder="1" applyAlignment="1" applyProtection="1">
      <alignment horizontal="center"/>
      <protection hidden="1"/>
    </xf>
    <xf numFmtId="0" fontId="27" fillId="0" borderId="12" xfId="5" applyFont="1" applyBorder="1" applyAlignment="1" applyProtection="1">
      <alignment horizontal="center"/>
      <protection locked="0"/>
    </xf>
    <xf numFmtId="0" fontId="23" fillId="0" borderId="12" xfId="5" applyFont="1" applyBorder="1" applyProtection="1">
      <protection hidden="1"/>
    </xf>
    <xf numFmtId="0" fontId="23" fillId="0" borderId="13" xfId="5" applyFont="1" applyBorder="1" applyAlignment="1" applyProtection="1">
      <alignment horizontal="center"/>
      <protection hidden="1"/>
    </xf>
    <xf numFmtId="0" fontId="23" fillId="0" borderId="11" xfId="5" applyFont="1" applyBorder="1" applyAlignment="1" applyProtection="1">
      <alignment horizontal="center"/>
      <protection hidden="1"/>
    </xf>
    <xf numFmtId="0" fontId="27" fillId="0" borderId="34" xfId="5" applyFont="1" applyBorder="1" applyAlignment="1" applyProtection="1">
      <alignment horizontal="center"/>
      <protection locked="0"/>
    </xf>
    <xf numFmtId="0" fontId="23" fillId="0" borderId="10" xfId="5" applyFont="1" applyBorder="1" applyAlignment="1" applyProtection="1">
      <alignment horizontal="center"/>
      <protection hidden="1"/>
    </xf>
    <xf numFmtId="0" fontId="27" fillId="0" borderId="5" xfId="5" applyFont="1" applyBorder="1" applyAlignment="1" applyProtection="1">
      <alignment horizontal="center"/>
      <protection locked="0"/>
    </xf>
    <xf numFmtId="0" fontId="23" fillId="0" borderId="9" xfId="5" applyFont="1" applyBorder="1" applyProtection="1">
      <protection hidden="1"/>
    </xf>
    <xf numFmtId="0" fontId="23" fillId="0" borderId="15" xfId="5" applyFont="1" applyBorder="1" applyAlignment="1" applyProtection="1">
      <alignment horizontal="center"/>
      <protection hidden="1"/>
    </xf>
    <xf numFmtId="0" fontId="27" fillId="0" borderId="28" xfId="5" applyFont="1" applyBorder="1" applyAlignment="1" applyProtection="1">
      <alignment horizontal="center"/>
      <protection locked="0"/>
    </xf>
    <xf numFmtId="0" fontId="23" fillId="0" borderId="16" xfId="5" applyFont="1" applyBorder="1" applyProtection="1">
      <protection hidden="1"/>
    </xf>
    <xf numFmtId="0" fontId="4" fillId="0" borderId="0" xfId="5" applyFont="1"/>
    <xf numFmtId="0" fontId="4" fillId="0" borderId="31" xfId="5" applyFont="1" applyBorder="1"/>
    <xf numFmtId="0" fontId="4" fillId="9" borderId="31" xfId="5" applyFont="1" applyFill="1" applyBorder="1" applyAlignment="1">
      <alignment horizontal="center"/>
    </xf>
    <xf numFmtId="0" fontId="4" fillId="0" borderId="31" xfId="5" applyFont="1" applyBorder="1" applyAlignment="1">
      <alignment horizontal="center"/>
    </xf>
    <xf numFmtId="0" fontId="6" fillId="10" borderId="31" xfId="6" applyFont="1" applyFill="1" applyBorder="1" applyAlignment="1" applyProtection="1">
      <alignment horizontal="center"/>
      <protection hidden="1"/>
    </xf>
    <xf numFmtId="0" fontId="4" fillId="0" borderId="24" xfId="5" applyFont="1" applyBorder="1" applyAlignment="1">
      <alignment horizontal="center"/>
    </xf>
    <xf numFmtId="0" fontId="4" fillId="9" borderId="24" xfId="5" applyFont="1" applyFill="1" applyBorder="1" applyAlignment="1">
      <alignment horizontal="center"/>
    </xf>
    <xf numFmtId="0" fontId="6" fillId="10" borderId="24" xfId="6" applyFont="1" applyFill="1" applyBorder="1" applyAlignment="1" applyProtection="1">
      <alignment horizontal="center"/>
      <protection hidden="1"/>
    </xf>
    <xf numFmtId="0" fontId="4" fillId="10" borderId="32" xfId="6" applyFont="1" applyFill="1" applyBorder="1" applyAlignment="1" applyProtection="1">
      <alignment horizontal="center"/>
      <protection hidden="1"/>
    </xf>
    <xf numFmtId="0" fontId="4" fillId="0" borderId="2" xfId="5" applyFont="1" applyBorder="1" applyAlignment="1">
      <alignment horizontal="center"/>
    </xf>
    <xf numFmtId="43" fontId="29" fillId="0" borderId="2" xfId="7" applyFont="1" applyBorder="1"/>
    <xf numFmtId="0" fontId="4" fillId="9" borderId="32" xfId="5" applyFont="1" applyFill="1" applyBorder="1"/>
    <xf numFmtId="0" fontId="4" fillId="0" borderId="32" xfId="5" applyFont="1" applyBorder="1"/>
    <xf numFmtId="0" fontId="4" fillId="0" borderId="32" xfId="5" applyFont="1" applyBorder="1" applyAlignment="1">
      <alignment horizontal="center"/>
    </xf>
    <xf numFmtId="0" fontId="4" fillId="9" borderId="32" xfId="5" applyFont="1" applyFill="1" applyBorder="1" applyAlignment="1">
      <alignment horizontal="center"/>
    </xf>
    <xf numFmtId="0" fontId="30" fillId="8" borderId="2" xfId="8" applyFont="1" applyFill="1" applyBorder="1" applyProtection="1">
      <protection hidden="1"/>
    </xf>
    <xf numFmtId="0" fontId="30" fillId="8" borderId="2" xfId="5" applyFont="1" applyFill="1" applyBorder="1" applyAlignment="1" applyProtection="1">
      <alignment horizontal="center"/>
      <protection hidden="1"/>
    </xf>
    <xf numFmtId="43" fontId="30" fillId="0" borderId="2" xfId="7" applyFont="1" applyBorder="1" applyProtection="1">
      <protection locked="0" hidden="1"/>
    </xf>
    <xf numFmtId="43" fontId="31" fillId="0" borderId="2" xfId="7" applyFont="1" applyBorder="1" applyProtection="1">
      <protection locked="0" hidden="1"/>
    </xf>
    <xf numFmtId="43" fontId="32" fillId="13" borderId="2" xfId="7" applyFont="1" applyFill="1" applyBorder="1" applyProtection="1">
      <protection hidden="1"/>
    </xf>
    <xf numFmtId="43" fontId="4" fillId="0" borderId="2" xfId="5" applyNumberFormat="1" applyFont="1" applyBorder="1"/>
    <xf numFmtId="43" fontId="4" fillId="0" borderId="2" xfId="7" applyFont="1" applyBorder="1"/>
    <xf numFmtId="43" fontId="4" fillId="7" borderId="2" xfId="5" applyNumberFormat="1" applyFont="1" applyFill="1" applyBorder="1"/>
    <xf numFmtId="168" fontId="4" fillId="0" borderId="2" xfId="7" applyNumberFormat="1" applyFont="1" applyBorder="1"/>
    <xf numFmtId="172" fontId="4" fillId="7" borderId="2" xfId="5" applyNumberFormat="1" applyFont="1" applyFill="1" applyBorder="1"/>
    <xf numFmtId="43" fontId="30" fillId="0" borderId="32" xfId="7" applyFont="1" applyBorder="1" applyProtection="1">
      <protection locked="0" hidden="1"/>
    </xf>
    <xf numFmtId="43" fontId="30" fillId="0" borderId="2" xfId="7" applyFont="1" applyBorder="1" applyAlignment="1" applyProtection="1">
      <alignment horizontal="left"/>
      <protection locked="0" hidden="1"/>
    </xf>
    <xf numFmtId="43" fontId="4" fillId="0" borderId="29" xfId="5" applyNumberFormat="1" applyFont="1" applyBorder="1"/>
    <xf numFmtId="43" fontId="4" fillId="0" borderId="29" xfId="7" applyFont="1" applyBorder="1"/>
    <xf numFmtId="168" fontId="4" fillId="0" borderId="29" xfId="7" applyNumberFormat="1" applyFont="1" applyBorder="1"/>
    <xf numFmtId="172" fontId="4" fillId="0" borderId="29" xfId="5" applyNumberFormat="1" applyFont="1" applyBorder="1"/>
    <xf numFmtId="43" fontId="4" fillId="0" borderId="4" xfId="5" applyNumberFormat="1" applyFont="1" applyBorder="1"/>
    <xf numFmtId="43" fontId="4" fillId="0" borderId="4" xfId="7" applyFont="1" applyBorder="1"/>
    <xf numFmtId="168" fontId="4" fillId="0" borderId="4" xfId="7" applyNumberFormat="1" applyFont="1" applyBorder="1"/>
    <xf numFmtId="172" fontId="4" fillId="0" borderId="4" xfId="5" applyNumberFormat="1" applyFont="1" applyBorder="1"/>
    <xf numFmtId="0" fontId="30" fillId="8" borderId="2" xfId="5" applyFont="1" applyFill="1" applyBorder="1" applyProtection="1">
      <protection hidden="1"/>
    </xf>
    <xf numFmtId="0" fontId="30" fillId="8" borderId="2" xfId="6" applyFont="1" applyFill="1" applyBorder="1" applyAlignment="1" applyProtection="1">
      <alignment horizontal="center"/>
      <protection hidden="1"/>
    </xf>
    <xf numFmtId="0" fontId="30" fillId="8" borderId="2" xfId="9" applyFont="1" applyFill="1" applyBorder="1" applyProtection="1">
      <protection hidden="1"/>
    </xf>
    <xf numFmtId="43" fontId="34" fillId="11" borderId="45" xfId="7" applyFont="1" applyFill="1" applyBorder="1" applyProtection="1">
      <protection hidden="1"/>
    </xf>
    <xf numFmtId="43" fontId="34" fillId="11" borderId="46" xfId="7" applyFont="1" applyFill="1" applyBorder="1" applyProtection="1">
      <protection hidden="1"/>
    </xf>
    <xf numFmtId="43" fontId="33" fillId="11" borderId="46" xfId="7" applyFont="1" applyFill="1" applyBorder="1" applyProtection="1">
      <protection hidden="1"/>
    </xf>
    <xf numFmtId="0" fontId="4" fillId="11" borderId="46" xfId="6" applyFont="1" applyFill="1" applyBorder="1" applyProtection="1">
      <protection hidden="1"/>
    </xf>
    <xf numFmtId="0" fontId="4" fillId="11" borderId="45" xfId="6" applyFont="1" applyFill="1" applyBorder="1" applyProtection="1">
      <protection hidden="1"/>
    </xf>
    <xf numFmtId="0" fontId="4" fillId="11" borderId="48" xfId="5" applyFont="1" applyFill="1" applyBorder="1" applyProtection="1">
      <protection hidden="1"/>
    </xf>
    <xf numFmtId="0" fontId="4" fillId="11" borderId="46" xfId="5" applyFont="1" applyFill="1" applyBorder="1" applyProtection="1">
      <protection hidden="1"/>
    </xf>
    <xf numFmtId="0" fontId="30" fillId="11" borderId="2" xfId="5" applyFont="1" applyFill="1" applyBorder="1"/>
    <xf numFmtId="0" fontId="30" fillId="11" borderId="2" xfId="5" applyFont="1" applyFill="1" applyBorder="1" applyAlignment="1">
      <alignment horizontal="center"/>
    </xf>
    <xf numFmtId="0" fontId="30" fillId="0" borderId="2" xfId="5" applyFont="1" applyBorder="1"/>
    <xf numFmtId="0" fontId="4" fillId="11" borderId="45" xfId="5" applyFont="1" applyFill="1" applyBorder="1"/>
    <xf numFmtId="0" fontId="4" fillId="11" borderId="46" xfId="5" applyFont="1" applyFill="1" applyBorder="1"/>
    <xf numFmtId="0" fontId="35" fillId="11" borderId="2" xfId="5" applyFont="1" applyFill="1" applyBorder="1"/>
    <xf numFmtId="0" fontId="4" fillId="0" borderId="2" xfId="5" applyFont="1" applyBorder="1"/>
    <xf numFmtId="0" fontId="4" fillId="11" borderId="4" xfId="5" applyFont="1" applyFill="1" applyBorder="1"/>
    <xf numFmtId="0" fontId="39" fillId="0" borderId="0" xfId="10" applyFont="1"/>
    <xf numFmtId="0" fontId="1" fillId="0" borderId="0" xfId="10" applyFont="1"/>
    <xf numFmtId="0" fontId="40" fillId="5" borderId="53" xfId="10" applyFont="1" applyFill="1" applyBorder="1"/>
    <xf numFmtId="0" fontId="40" fillId="5" borderId="0" xfId="10" applyFont="1" applyFill="1"/>
    <xf numFmtId="0" fontId="1" fillId="5" borderId="0" xfId="10" applyFont="1" applyFill="1"/>
    <xf numFmtId="0" fontId="18" fillId="5" borderId="0" xfId="10" applyFont="1" applyFill="1"/>
    <xf numFmtId="0" fontId="18" fillId="5" borderId="54" xfId="10" applyFont="1" applyFill="1" applyBorder="1"/>
    <xf numFmtId="0" fontId="41" fillId="0" borderId="0" xfId="10" applyFont="1" applyAlignment="1">
      <alignment horizontal="center"/>
    </xf>
    <xf numFmtId="0" fontId="1" fillId="0" borderId="0" xfId="10" applyFont="1" applyAlignment="1">
      <alignment horizontal="center"/>
    </xf>
    <xf numFmtId="0" fontId="42" fillId="0" borderId="55" xfId="10" applyFont="1" applyBorder="1" applyAlignment="1">
      <alignment horizontal="center"/>
    </xf>
    <xf numFmtId="0" fontId="1" fillId="0" borderId="4" xfId="5" applyFont="1" applyBorder="1"/>
    <xf numFmtId="0" fontId="40" fillId="15" borderId="53" xfId="10" applyFont="1" applyFill="1" applyBorder="1"/>
    <xf numFmtId="0" fontId="40" fillId="15" borderId="0" xfId="10" applyFont="1" applyFill="1"/>
    <xf numFmtId="0" fontId="1" fillId="15" borderId="0" xfId="10" applyFont="1" applyFill="1"/>
    <xf numFmtId="0" fontId="18" fillId="15" borderId="0" xfId="10" applyFont="1" applyFill="1"/>
    <xf numFmtId="0" fontId="18" fillId="15" borderId="54" xfId="10" applyFont="1" applyFill="1" applyBorder="1"/>
    <xf numFmtId="43" fontId="1" fillId="0" borderId="0" xfId="7" applyFont="1"/>
    <xf numFmtId="0" fontId="1" fillId="0" borderId="55" xfId="10" applyFont="1" applyBorder="1" applyAlignment="1">
      <alignment horizontal="center"/>
    </xf>
    <xf numFmtId="0" fontId="44" fillId="0" borderId="56" xfId="10" applyFont="1" applyBorder="1" applyAlignment="1">
      <alignment horizontal="center"/>
    </xf>
    <xf numFmtId="0" fontId="1" fillId="15" borderId="53" xfId="10" applyFont="1" applyFill="1" applyBorder="1"/>
    <xf numFmtId="0" fontId="1" fillId="15" borderId="0" xfId="10" applyFont="1" applyFill="1" applyAlignment="1">
      <alignment horizontal="right"/>
    </xf>
    <xf numFmtId="43" fontId="45" fillId="15" borderId="0" xfId="7" quotePrefix="1" applyFont="1" applyFill="1"/>
    <xf numFmtId="43" fontId="1" fillId="15" borderId="0" xfId="7" quotePrefix="1" applyFont="1" applyFill="1"/>
    <xf numFmtId="43" fontId="1" fillId="15" borderId="54" xfId="7" quotePrefix="1" applyFont="1" applyFill="1" applyBorder="1"/>
    <xf numFmtId="0" fontId="1" fillId="0" borderId="59" xfId="10" applyFont="1" applyBorder="1" applyAlignment="1">
      <alignment horizontal="center"/>
    </xf>
    <xf numFmtId="0" fontId="41" fillId="0" borderId="60" xfId="10" applyFont="1" applyBorder="1" applyAlignment="1">
      <alignment horizontal="center"/>
    </xf>
    <xf numFmtId="165" fontId="46" fillId="0" borderId="60" xfId="10" applyNumberFormat="1" applyFont="1" applyBorder="1" applyAlignment="1">
      <alignment horizontal="center"/>
    </xf>
    <xf numFmtId="0" fontId="46" fillId="0" borderId="60" xfId="10" applyFont="1" applyBorder="1" applyAlignment="1">
      <alignment horizontal="center"/>
    </xf>
    <xf numFmtId="2" fontId="1" fillId="0" borderId="0" xfId="10" applyNumberFormat="1" applyFont="1"/>
    <xf numFmtId="0" fontId="1" fillId="5" borderId="54" xfId="10" applyFont="1" applyFill="1" applyBorder="1"/>
    <xf numFmtId="0" fontId="1" fillId="15" borderId="54" xfId="10" applyFont="1" applyFill="1" applyBorder="1"/>
    <xf numFmtId="165" fontId="46" fillId="0" borderId="0" xfId="10" applyNumberFormat="1" applyFont="1" applyAlignment="1">
      <alignment horizontal="center"/>
    </xf>
    <xf numFmtId="0" fontId="46" fillId="0" borderId="0" xfId="10" applyFont="1" applyAlignment="1">
      <alignment horizontal="center"/>
    </xf>
    <xf numFmtId="0" fontId="1" fillId="0" borderId="60" xfId="10" applyFont="1" applyBorder="1" applyAlignment="1">
      <alignment horizontal="center"/>
    </xf>
    <xf numFmtId="0" fontId="48" fillId="0" borderId="68" xfId="10" applyFont="1" applyBorder="1" applyAlignment="1">
      <alignment horizontal="center"/>
    </xf>
    <xf numFmtId="0" fontId="48" fillId="0" borderId="69" xfId="10" applyFont="1" applyBorder="1" applyAlignment="1">
      <alignment horizontal="center"/>
    </xf>
    <xf numFmtId="0" fontId="49" fillId="15" borderId="54" xfId="10" applyFont="1" applyFill="1" applyBorder="1" applyProtection="1">
      <protection locked="0"/>
    </xf>
    <xf numFmtId="2" fontId="42" fillId="0" borderId="70" xfId="10" applyNumberFormat="1" applyFont="1" applyBorder="1" applyAlignment="1">
      <alignment horizontal="center"/>
    </xf>
    <xf numFmtId="2" fontId="1" fillId="0" borderId="0" xfId="10" applyNumberFormat="1" applyFont="1" applyAlignment="1">
      <alignment horizontal="center"/>
    </xf>
    <xf numFmtId="2" fontId="42" fillId="0" borderId="71" xfId="10" applyNumberFormat="1" applyFont="1" applyBorder="1" applyAlignment="1">
      <alignment horizontal="center"/>
    </xf>
    <xf numFmtId="0" fontId="1" fillId="0" borderId="0" xfId="10" applyFont="1" applyAlignment="1">
      <alignment horizontal="left"/>
    </xf>
    <xf numFmtId="0" fontId="1" fillId="0" borderId="72" xfId="0" applyFont="1" applyBorder="1" applyAlignment="1">
      <alignment horizontal="center"/>
    </xf>
    <xf numFmtId="0" fontId="49" fillId="5" borderId="0" xfId="10" applyFont="1" applyFill="1" applyAlignment="1">
      <alignment horizontal="left"/>
    </xf>
    <xf numFmtId="0" fontId="49" fillId="5" borderId="54" xfId="10" applyFont="1" applyFill="1" applyBorder="1" applyProtection="1">
      <protection locked="0"/>
    </xf>
    <xf numFmtId="0" fontId="49" fillId="15" borderId="0" xfId="10" applyFont="1" applyFill="1" applyAlignment="1">
      <alignment horizontal="left"/>
    </xf>
    <xf numFmtId="0" fontId="1" fillId="15" borderId="0" xfId="10" applyFont="1" applyFill="1" applyAlignment="1">
      <alignment horizontal="center"/>
    </xf>
    <xf numFmtId="43" fontId="45" fillId="0" borderId="73" xfId="7" applyFont="1" applyBorder="1" applyProtection="1">
      <protection locked="0"/>
    </xf>
    <xf numFmtId="0" fontId="1" fillId="5" borderId="0" xfId="5" applyFont="1" applyFill="1"/>
    <xf numFmtId="0" fontId="1" fillId="5" borderId="0" xfId="10" applyFont="1" applyFill="1" applyAlignment="1">
      <alignment horizontal="center"/>
    </xf>
    <xf numFmtId="174" fontId="46" fillId="5" borderId="0" xfId="5" applyNumberFormat="1" applyFont="1" applyFill="1" applyAlignment="1" applyProtection="1">
      <alignment horizontal="left"/>
      <protection locked="0"/>
    </xf>
    <xf numFmtId="0" fontId="1" fillId="15" borderId="0" xfId="5" applyFont="1" applyFill="1"/>
    <xf numFmtId="174" fontId="1" fillId="15" borderId="0" xfId="5" applyNumberFormat="1" applyFont="1" applyFill="1" applyAlignment="1" applyProtection="1">
      <alignment horizontal="left"/>
      <protection locked="0"/>
    </xf>
    <xf numFmtId="0" fontId="50" fillId="0" borderId="73" xfId="11" applyNumberFormat="1" applyFont="1" applyBorder="1" applyAlignment="1" applyProtection="1">
      <alignment horizontal="center"/>
      <protection locked="0"/>
    </xf>
    <xf numFmtId="0" fontId="50" fillId="0" borderId="74" xfId="11" applyNumberFormat="1" applyFont="1" applyBorder="1" applyAlignment="1" applyProtection="1">
      <alignment horizontal="center"/>
      <protection locked="0"/>
    </xf>
    <xf numFmtId="0" fontId="51" fillId="15" borderId="53" xfId="10" applyFont="1" applyFill="1" applyBorder="1"/>
    <xf numFmtId="0" fontId="51" fillId="15" borderId="0" xfId="5" applyFont="1" applyFill="1"/>
    <xf numFmtId="0" fontId="51" fillId="15" borderId="0" xfId="10" applyFont="1" applyFill="1"/>
    <xf numFmtId="0" fontId="20" fillId="0" borderId="20" xfId="0" applyFont="1" applyBorder="1" applyAlignment="1">
      <alignment horizontal="left" vertical="center"/>
    </xf>
    <xf numFmtId="0" fontId="21" fillId="0" borderId="0" xfId="0" applyFont="1" applyAlignment="1"/>
    <xf numFmtId="0" fontId="21" fillId="0" borderId="0" xfId="0" applyFont="1" applyBorder="1" applyAlignment="1"/>
    <xf numFmtId="0" fontId="52" fillId="2" borderId="5" xfId="1" applyFont="1" applyFill="1" applyBorder="1" applyAlignment="1"/>
    <xf numFmtId="0" fontId="5" fillId="2" borderId="5" xfId="1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/>
    </xf>
    <xf numFmtId="0" fontId="16" fillId="0" borderId="5" xfId="0" applyFont="1" applyFill="1" applyBorder="1" applyAlignment="1"/>
    <xf numFmtId="49" fontId="53" fillId="0" borderId="5" xfId="0" applyNumberFormat="1" applyFont="1" applyFill="1" applyBorder="1" applyAlignment="1"/>
    <xf numFmtId="0" fontId="30" fillId="8" borderId="72" xfId="8" applyFont="1" applyFill="1" applyBorder="1" applyProtection="1">
      <protection hidden="1"/>
    </xf>
    <xf numFmtId="0" fontId="30" fillId="8" borderId="72" xfId="5" applyFont="1" applyFill="1" applyBorder="1" applyAlignment="1" applyProtection="1">
      <alignment horizontal="center"/>
      <protection hidden="1"/>
    </xf>
    <xf numFmtId="43" fontId="30" fillId="0" borderId="72" xfId="7" applyFont="1" applyBorder="1" applyProtection="1">
      <protection locked="0" hidden="1"/>
    </xf>
    <xf numFmtId="43" fontId="32" fillId="13" borderId="72" xfId="7" applyFont="1" applyFill="1" applyBorder="1" applyProtection="1">
      <protection hidden="1"/>
    </xf>
    <xf numFmtId="0" fontId="30" fillId="0" borderId="77" xfId="5" applyFont="1" applyBorder="1" applyAlignment="1" applyProtection="1">
      <alignment horizontal="left"/>
      <protection locked="0"/>
    </xf>
    <xf numFmtId="0" fontId="30" fillId="0" borderId="78" xfId="5" applyFont="1" applyBorder="1" applyAlignment="1" applyProtection="1">
      <alignment horizontal="left"/>
      <protection locked="0"/>
    </xf>
    <xf numFmtId="0" fontId="30" fillId="0" borderId="75" xfId="5" applyFont="1" applyBorder="1" applyAlignment="1" applyProtection="1">
      <alignment horizontal="left"/>
      <protection locked="0"/>
    </xf>
    <xf numFmtId="43" fontId="4" fillId="0" borderId="72" xfId="5" applyNumberFormat="1" applyFont="1" applyBorder="1"/>
    <xf numFmtId="43" fontId="4" fillId="0" borderId="72" xfId="7" applyFont="1" applyBorder="1"/>
    <xf numFmtId="43" fontId="4" fillId="7" borderId="72" xfId="5" applyNumberFormat="1" applyFont="1" applyFill="1" applyBorder="1"/>
    <xf numFmtId="168" fontId="4" fillId="0" borderId="72" xfId="7" applyNumberFormat="1" applyFont="1" applyBorder="1"/>
    <xf numFmtId="172" fontId="4" fillId="7" borderId="72" xfId="5" applyNumberFormat="1" applyFont="1" applyFill="1" applyBorder="1"/>
    <xf numFmtId="0" fontId="30" fillId="0" borderId="77" xfId="6" applyFont="1" applyBorder="1" applyAlignment="1" applyProtection="1">
      <alignment horizontal="center"/>
      <protection locked="0" hidden="1"/>
    </xf>
    <xf numFmtId="0" fontId="30" fillId="0" borderId="75" xfId="6" applyFont="1" applyBorder="1" applyAlignment="1" applyProtection="1">
      <alignment horizontal="center"/>
      <protection locked="0" hidden="1"/>
    </xf>
    <xf numFmtId="0" fontId="30" fillId="8" borderId="72" xfId="5" applyFont="1" applyFill="1" applyBorder="1" applyProtection="1">
      <protection hidden="1"/>
    </xf>
    <xf numFmtId="0" fontId="30" fillId="8" borderId="72" xfId="6" applyFont="1" applyFill="1" applyBorder="1" applyAlignment="1" applyProtection="1">
      <alignment horizontal="center"/>
      <protection hidden="1"/>
    </xf>
    <xf numFmtId="0" fontId="30" fillId="8" borderId="72" xfId="9" applyFont="1" applyFill="1" applyBorder="1" applyProtection="1">
      <protection hidden="1"/>
    </xf>
    <xf numFmtId="0" fontId="30" fillId="0" borderId="77" xfId="6" applyFont="1" applyBorder="1" applyAlignment="1" applyProtection="1">
      <alignment horizontal="left"/>
      <protection locked="0" hidden="1"/>
    </xf>
    <xf numFmtId="0" fontId="30" fillId="0" borderId="75" xfId="6" applyFont="1" applyBorder="1" applyAlignment="1" applyProtection="1">
      <alignment horizontal="left"/>
      <protection locked="0" hidden="1"/>
    </xf>
    <xf numFmtId="0" fontId="31" fillId="8" borderId="2" xfId="9" applyFont="1" applyFill="1" applyBorder="1" applyProtection="1">
      <protection hidden="1"/>
    </xf>
    <xf numFmtId="0" fontId="31" fillId="8" borderId="2" xfId="6" applyFont="1" applyFill="1" applyBorder="1" applyAlignment="1" applyProtection="1">
      <alignment horizontal="center"/>
      <protection hidden="1"/>
    </xf>
    <xf numFmtId="0" fontId="40" fillId="5" borderId="0" xfId="5" applyFont="1" applyFill="1"/>
    <xf numFmtId="0" fontId="40" fillId="5" borderId="54" xfId="10" applyFont="1" applyFill="1" applyBorder="1"/>
    <xf numFmtId="0" fontId="31" fillId="8" borderId="2" xfId="8" applyFont="1" applyFill="1" applyBorder="1" applyProtection="1">
      <protection hidden="1"/>
    </xf>
    <xf numFmtId="0" fontId="31" fillId="8" borderId="2" xfId="5" applyFont="1" applyFill="1" applyBorder="1" applyAlignment="1" applyProtection="1">
      <alignment horizontal="center"/>
      <protection hidden="1"/>
    </xf>
    <xf numFmtId="43" fontId="33" fillId="13" borderId="2" xfId="7" applyFont="1" applyFill="1" applyBorder="1" applyProtection="1">
      <protection hidden="1"/>
    </xf>
    <xf numFmtId="0" fontId="51" fillId="15" borderId="0" xfId="10" applyFont="1" applyFill="1" applyAlignment="1">
      <alignment horizontal="right"/>
    </xf>
    <xf numFmtId="0" fontId="1" fillId="3" borderId="73" xfId="10" applyFont="1" applyFill="1" applyBorder="1"/>
    <xf numFmtId="0" fontId="1" fillId="3" borderId="79" xfId="10" applyFont="1" applyFill="1" applyBorder="1"/>
    <xf numFmtId="0" fontId="1" fillId="15" borderId="0" xfId="10" applyFont="1" applyFill="1" applyBorder="1"/>
    <xf numFmtId="0" fontId="4" fillId="0" borderId="0" xfId="5" applyFont="1" applyAlignment="1">
      <alignment horizontal="left"/>
    </xf>
    <xf numFmtId="0" fontId="4" fillId="11" borderId="46" xfId="6" applyFont="1" applyFill="1" applyBorder="1" applyAlignment="1" applyProtection="1">
      <alignment horizontal="left"/>
      <protection hidden="1"/>
    </xf>
    <xf numFmtId="0" fontId="4" fillId="11" borderId="46" xfId="5" applyFont="1" applyFill="1" applyBorder="1" applyAlignment="1" applyProtection="1">
      <alignment horizontal="left"/>
      <protection hidden="1"/>
    </xf>
    <xf numFmtId="0" fontId="4" fillId="11" borderId="46" xfId="5" applyFont="1" applyFill="1" applyBorder="1" applyAlignment="1">
      <alignment horizontal="left"/>
    </xf>
    <xf numFmtId="0" fontId="4" fillId="11" borderId="4" xfId="5" applyFont="1" applyFill="1" applyBorder="1" applyAlignment="1">
      <alignment horizontal="left"/>
    </xf>
    <xf numFmtId="0" fontId="4" fillId="11" borderId="47" xfId="6" applyFont="1" applyFill="1" applyBorder="1" applyAlignment="1" applyProtection="1">
      <alignment horizontal="left"/>
      <protection hidden="1"/>
    </xf>
    <xf numFmtId="0" fontId="4" fillId="11" borderId="47" xfId="5" applyFont="1" applyFill="1" applyBorder="1" applyAlignment="1" applyProtection="1">
      <alignment horizontal="left"/>
      <protection hidden="1"/>
    </xf>
    <xf numFmtId="0" fontId="4" fillId="11" borderId="47" xfId="5" applyFont="1" applyFill="1" applyBorder="1" applyAlignment="1">
      <alignment horizontal="left"/>
    </xf>
    <xf numFmtId="0" fontId="4" fillId="11" borderId="0" xfId="5" applyFont="1" applyFill="1" applyAlignment="1">
      <alignment horizontal="left"/>
    </xf>
    <xf numFmtId="0" fontId="4" fillId="11" borderId="49" xfId="5" applyFont="1" applyFill="1" applyBorder="1" applyAlignment="1">
      <alignment horizontal="left"/>
    </xf>
    <xf numFmtId="168" fontId="10" fillId="3" borderId="9" xfId="4" applyNumberFormat="1" applyFont="1" applyFill="1" applyBorder="1"/>
    <xf numFmtId="43" fontId="10" fillId="5" borderId="9" xfId="4" applyFont="1" applyFill="1" applyBorder="1"/>
    <xf numFmtId="43" fontId="10" fillId="3" borderId="9" xfId="4" applyFont="1" applyFill="1" applyBorder="1" applyAlignment="1">
      <alignment horizontal="center"/>
    </xf>
    <xf numFmtId="43" fontId="10" fillId="3" borderId="19" xfId="4" applyFont="1" applyFill="1" applyBorder="1" applyAlignment="1">
      <alignment horizontal="center"/>
    </xf>
    <xf numFmtId="43" fontId="10" fillId="3" borderId="19" xfId="4" applyFont="1" applyFill="1" applyBorder="1"/>
    <xf numFmtId="175" fontId="12" fillId="0" borderId="9" xfId="4" applyNumberFormat="1" applyFont="1" applyFill="1" applyBorder="1"/>
    <xf numFmtId="0" fontId="12" fillId="0" borderId="20" xfId="0" quotePrefix="1" applyFont="1" applyFill="1" applyBorder="1" applyAlignment="1">
      <alignment horizontal="left"/>
    </xf>
    <xf numFmtId="43" fontId="12" fillId="0" borderId="20" xfId="4" applyFont="1" applyFill="1" applyBorder="1"/>
    <xf numFmtId="0" fontId="12" fillId="0" borderId="20" xfId="0" applyFont="1" applyFill="1" applyBorder="1" applyAlignment="1">
      <alignment horizontal="left"/>
    </xf>
    <xf numFmtId="43" fontId="10" fillId="3" borderId="20" xfId="4" applyNumberFormat="1" applyFont="1" applyFill="1" applyBorder="1"/>
    <xf numFmtId="0" fontId="13" fillId="0" borderId="13" xfId="0" applyFont="1" applyBorder="1" applyAlignment="1">
      <alignment horizontal="center"/>
    </xf>
    <xf numFmtId="0" fontId="12" fillId="0" borderId="12" xfId="0" quotePrefix="1" applyFont="1" applyFill="1" applyBorder="1" applyAlignment="1">
      <alignment horizontal="left"/>
    </xf>
    <xf numFmtId="43" fontId="12" fillId="0" borderId="12" xfId="4" applyFont="1" applyFill="1" applyBorder="1"/>
    <xf numFmtId="0" fontId="12" fillId="0" borderId="12" xfId="0" applyFont="1" applyFill="1" applyBorder="1" applyAlignment="1">
      <alignment horizontal="left"/>
    </xf>
    <xf numFmtId="43" fontId="10" fillId="3" borderId="12" xfId="4" applyNumberFormat="1" applyFont="1" applyFill="1" applyBorder="1"/>
    <xf numFmtId="43" fontId="30" fillId="0" borderId="2" xfId="4" applyFont="1" applyBorder="1" applyProtection="1">
      <protection locked="0" hidden="1"/>
    </xf>
    <xf numFmtId="43" fontId="13" fillId="0" borderId="20" xfId="4" applyNumberFormat="1" applyFont="1" applyFill="1" applyBorder="1" applyAlignment="1">
      <alignment horizontal="left"/>
    </xf>
    <xf numFmtId="0" fontId="13" fillId="0" borderId="12" xfId="0" applyFont="1" applyFill="1" applyBorder="1" applyAlignment="1">
      <alignment horizontal="right"/>
    </xf>
    <xf numFmtId="0" fontId="12" fillId="0" borderId="8" xfId="0" quotePrefix="1" applyFont="1" applyFill="1" applyBorder="1" applyAlignment="1">
      <alignment horizontal="left"/>
    </xf>
    <xf numFmtId="43" fontId="13" fillId="0" borderId="12" xfId="4" applyFont="1" applyFill="1" applyBorder="1"/>
    <xf numFmtId="0" fontId="13" fillId="0" borderId="12" xfId="0" applyFont="1" applyFill="1" applyBorder="1" applyAlignment="1">
      <alignment horizontal="left"/>
    </xf>
    <xf numFmtId="43" fontId="11" fillId="3" borderId="12" xfId="4" applyNumberFormat="1" applyFont="1" applyFill="1" applyBorder="1"/>
    <xf numFmtId="43" fontId="13" fillId="0" borderId="12" xfId="4" applyNumberFormat="1" applyFont="1" applyFill="1" applyBorder="1" applyAlignment="1">
      <alignment horizontal="left"/>
    </xf>
    <xf numFmtId="43" fontId="12" fillId="0" borderId="9" xfId="4" applyNumberFormat="1" applyFont="1" applyBorder="1"/>
    <xf numFmtId="43" fontId="10" fillId="0" borderId="20" xfId="4" applyFont="1" applyBorder="1"/>
    <xf numFmtId="0" fontId="10" fillId="3" borderId="8" xfId="9" quotePrefix="1" applyFont="1" applyFill="1" applyBorder="1" applyProtection="1">
      <protection hidden="1"/>
    </xf>
    <xf numFmtId="175" fontId="12" fillId="0" borderId="12" xfId="4" applyNumberFormat="1" applyFont="1" applyFill="1" applyBorder="1"/>
    <xf numFmtId="168" fontId="10" fillId="3" borderId="12" xfId="4" applyNumberFormat="1" applyFont="1" applyFill="1" applyBorder="1"/>
    <xf numFmtId="0" fontId="12" fillId="0" borderId="27" xfId="0" applyFont="1" applyBorder="1"/>
    <xf numFmtId="43" fontId="10" fillId="3" borderId="8" xfId="4" applyNumberFormat="1" applyFont="1" applyFill="1" applyBorder="1"/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170" fontId="12" fillId="0" borderId="0" xfId="4" applyNumberFormat="1" applyFont="1" applyBorder="1"/>
    <xf numFmtId="43" fontId="12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55" fillId="0" borderId="0" xfId="0" applyFont="1" applyBorder="1" applyAlignment="1">
      <alignment horizontal="left"/>
    </xf>
    <xf numFmtId="0" fontId="13" fillId="0" borderId="27" xfId="0" applyFont="1" applyBorder="1" applyAlignment="1">
      <alignment horizontal="right"/>
    </xf>
    <xf numFmtId="43" fontId="12" fillId="0" borderId="27" xfId="4" applyFont="1" applyBorder="1"/>
    <xf numFmtId="0" fontId="12" fillId="0" borderId="27" xfId="0" applyFont="1" applyBorder="1" applyAlignment="1">
      <alignment horizontal="left"/>
    </xf>
    <xf numFmtId="43" fontId="12" fillId="0" borderId="27" xfId="4" applyFont="1" applyBorder="1" applyAlignment="1">
      <alignment horizontal="center"/>
    </xf>
    <xf numFmtId="168" fontId="12" fillId="0" borderId="27" xfId="0" applyNumberFormat="1" applyFont="1" applyBorder="1" applyAlignment="1">
      <alignment horizontal="left"/>
    </xf>
    <xf numFmtId="43" fontId="13" fillId="0" borderId="16" xfId="4" applyFont="1" applyBorder="1" applyAlignment="1">
      <alignment horizontal="center"/>
    </xf>
    <xf numFmtId="0" fontId="30" fillId="0" borderId="77" xfId="6" applyFont="1" applyBorder="1" applyAlignment="1" applyProtection="1">
      <alignment horizontal="center"/>
      <protection locked="0" hidden="1"/>
    </xf>
    <xf numFmtId="0" fontId="21" fillId="0" borderId="19" xfId="0" applyFont="1" applyBorder="1" applyAlignment="1">
      <alignment horizontal="left" vertical="center"/>
    </xf>
    <xf numFmtId="0" fontId="22" fillId="0" borderId="33" xfId="0" applyFont="1" applyFill="1" applyBorder="1" applyAlignment="1">
      <alignment horizontal="center" vertical="center"/>
    </xf>
    <xf numFmtId="43" fontId="5" fillId="2" borderId="11" xfId="4" applyFont="1" applyFill="1" applyBorder="1" applyAlignment="1">
      <alignment horizontal="right"/>
    </xf>
    <xf numFmtId="43" fontId="5" fillId="2" borderId="12" xfId="4" applyFont="1" applyFill="1" applyBorder="1" applyAlignment="1">
      <alignment horizontal="right"/>
    </xf>
    <xf numFmtId="43" fontId="5" fillId="2" borderId="11" xfId="2" applyFont="1" applyFill="1" applyBorder="1" applyAlignment="1">
      <alignment horizontal="center"/>
    </xf>
    <xf numFmtId="43" fontId="5" fillId="2" borderId="12" xfId="2" applyFont="1" applyFill="1" applyBorder="1" applyAlignment="1">
      <alignment horizontal="center"/>
    </xf>
    <xf numFmtId="43" fontId="20" fillId="16" borderId="8" xfId="4" applyFont="1" applyFill="1" applyBorder="1"/>
    <xf numFmtId="43" fontId="23" fillId="16" borderId="8" xfId="4" applyFont="1" applyFill="1" applyBorder="1"/>
    <xf numFmtId="43" fontId="20" fillId="16" borderId="14" xfId="4" applyFont="1" applyFill="1" applyBorder="1"/>
    <xf numFmtId="43" fontId="20" fillId="16" borderId="9" xfId="4" applyFont="1" applyFill="1" applyBorder="1"/>
    <xf numFmtId="43" fontId="23" fillId="16" borderId="8" xfId="4" applyFont="1" applyFill="1" applyBorder="1" applyAlignment="1">
      <alignment horizontal="center"/>
    </xf>
    <xf numFmtId="0" fontId="30" fillId="0" borderId="80" xfId="6" applyFont="1" applyBorder="1" applyAlignment="1" applyProtection="1">
      <alignment horizontal="center"/>
      <protection locked="0" hidden="1"/>
    </xf>
    <xf numFmtId="0" fontId="30" fillId="0" borderId="81" xfId="5" applyFont="1" applyBorder="1" applyAlignment="1" applyProtection="1">
      <alignment horizontal="left"/>
      <protection locked="0"/>
    </xf>
    <xf numFmtId="0" fontId="30" fillId="0" borderId="82" xfId="5" applyFont="1" applyBorder="1" applyAlignment="1" applyProtection="1">
      <alignment horizontal="left"/>
      <protection locked="0"/>
    </xf>
    <xf numFmtId="0" fontId="30" fillId="0" borderId="80" xfId="5" applyFont="1" applyBorder="1" applyAlignment="1" applyProtection="1">
      <alignment horizontal="left"/>
      <protection locked="0"/>
    </xf>
    <xf numFmtId="0" fontId="30" fillId="0" borderId="81" xfId="6" applyFont="1" applyBorder="1" applyAlignment="1" applyProtection="1">
      <alignment horizontal="center"/>
      <protection locked="0" hidden="1"/>
    </xf>
    <xf numFmtId="0" fontId="56" fillId="8" borderId="72" xfId="0" applyFont="1" applyFill="1" applyBorder="1" applyAlignment="1">
      <alignment horizontal="left" vertical="center"/>
    </xf>
    <xf numFmtId="0" fontId="56" fillId="8" borderId="72" xfId="0" applyFont="1" applyFill="1" applyBorder="1" applyAlignment="1">
      <alignment horizontal="center"/>
    </xf>
    <xf numFmtId="0" fontId="56" fillId="8" borderId="72" xfId="0" applyFont="1" applyFill="1" applyBorder="1" applyAlignment="1">
      <alignment vertical="top"/>
    </xf>
    <xf numFmtId="0" fontId="56" fillId="8" borderId="72" xfId="0" applyFont="1" applyFill="1" applyBorder="1"/>
    <xf numFmtId="43" fontId="56" fillId="3" borderId="8" xfId="4" applyFont="1" applyFill="1" applyBorder="1"/>
    <xf numFmtId="43" fontId="25" fillId="3" borderId="8" xfId="4" applyFont="1" applyFill="1" applyBorder="1"/>
    <xf numFmtId="43" fontId="21" fillId="3" borderId="8" xfId="4" applyFont="1" applyFill="1" applyBorder="1"/>
    <xf numFmtId="43" fontId="22" fillId="0" borderId="8" xfId="4" applyFont="1" applyFill="1" applyBorder="1"/>
    <xf numFmtId="43" fontId="22" fillId="0" borderId="24" xfId="4" applyFont="1" applyFill="1" applyBorder="1"/>
    <xf numFmtId="0" fontId="23" fillId="0" borderId="13" xfId="5" applyFont="1" applyBorder="1" applyProtection="1">
      <protection hidden="1"/>
    </xf>
    <xf numFmtId="43" fontId="25" fillId="0" borderId="24" xfId="4" applyFont="1" applyFill="1" applyBorder="1"/>
    <xf numFmtId="0" fontId="22" fillId="0" borderId="12" xfId="5" applyFont="1" applyBorder="1" applyAlignment="1" applyProtection="1">
      <alignment horizontal="center"/>
      <protection hidden="1"/>
    </xf>
    <xf numFmtId="0" fontId="22" fillId="0" borderId="12" xfId="5" applyFont="1" applyBorder="1" applyProtection="1">
      <protection hidden="1"/>
    </xf>
    <xf numFmtId="0" fontId="22" fillId="0" borderId="0" xfId="5" applyFont="1" applyProtection="1">
      <protection hidden="1"/>
    </xf>
    <xf numFmtId="0" fontId="30" fillId="8" borderId="2" xfId="8" applyFont="1" applyFill="1" applyBorder="1" applyAlignment="1" applyProtection="1">
      <alignment horizontal="right"/>
      <protection hidden="1"/>
    </xf>
    <xf numFmtId="0" fontId="12" fillId="8" borderId="0" xfId="0" applyFont="1" applyFill="1" applyBorder="1" applyAlignment="1">
      <alignment horizontal="left"/>
    </xf>
    <xf numFmtId="170" fontId="12" fillId="8" borderId="0" xfId="4" applyNumberFormat="1" applyFont="1" applyFill="1" applyBorder="1"/>
    <xf numFmtId="43" fontId="57" fillId="8" borderId="2" xfId="4" applyNumberFormat="1" applyFont="1" applyFill="1" applyBorder="1"/>
    <xf numFmtId="43" fontId="12" fillId="8" borderId="2" xfId="4" applyNumberFormat="1" applyFont="1" applyFill="1" applyBorder="1"/>
    <xf numFmtId="170" fontId="12" fillId="8" borderId="2" xfId="4" applyNumberFormat="1" applyFont="1" applyFill="1" applyBorder="1"/>
    <xf numFmtId="175" fontId="20" fillId="16" borderId="9" xfId="4" applyNumberFormat="1" applyFont="1" applyFill="1" applyBorder="1"/>
    <xf numFmtId="175" fontId="20" fillId="0" borderId="9" xfId="4" applyNumberFormat="1" applyFont="1" applyBorder="1"/>
    <xf numFmtId="175" fontId="20" fillId="0" borderId="20" xfId="4" applyNumberFormat="1" applyFont="1" applyBorder="1"/>
    <xf numFmtId="175" fontId="21" fillId="0" borderId="16" xfId="4" applyNumberFormat="1" applyFont="1" applyBorder="1"/>
    <xf numFmtId="0" fontId="13" fillId="8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0" fillId="0" borderId="6" xfId="0" applyFont="1" applyBorder="1" applyAlignment="1">
      <alignment horizontal="left" vertical="center"/>
    </xf>
    <xf numFmtId="0" fontId="20" fillId="0" borderId="10" xfId="0" applyFont="1" applyBorder="1" applyAlignment="1"/>
    <xf numFmtId="0" fontId="20" fillId="0" borderId="14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71" fontId="13" fillId="0" borderId="0" xfId="0" applyNumberFormat="1" applyFont="1" applyBorder="1" applyAlignment="1">
      <alignment horizontal="right"/>
    </xf>
    <xf numFmtId="43" fontId="13" fillId="0" borderId="0" xfId="0" applyNumberFormat="1" applyFont="1" applyBorder="1"/>
    <xf numFmtId="43" fontId="12" fillId="0" borderId="0" xfId="0" applyNumberFormat="1" applyFont="1" applyBorder="1"/>
    <xf numFmtId="171" fontId="13" fillId="0" borderId="0" xfId="0" applyNumberFormat="1" applyFont="1" applyBorder="1" applyAlignment="1"/>
    <xf numFmtId="43" fontId="12" fillId="8" borderId="0" xfId="0" applyNumberFormat="1" applyFont="1" applyFill="1" applyBorder="1" applyAlignment="1">
      <alignment horizontal="left"/>
    </xf>
    <xf numFmtId="0" fontId="12" fillId="8" borderId="0" xfId="0" applyFont="1" applyFill="1" applyBorder="1"/>
    <xf numFmtId="0" fontId="21" fillId="0" borderId="77" xfId="0" applyFont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175" fontId="21" fillId="0" borderId="19" xfId="4" applyNumberFormat="1" applyFont="1" applyBorder="1" applyAlignment="1">
      <alignment horizontal="left" vertical="center"/>
    </xf>
    <xf numFmtId="175" fontId="23" fillId="0" borderId="9" xfId="4" applyNumberFormat="1" applyFont="1" applyFill="1" applyBorder="1" applyAlignment="1">
      <alignment horizontal="center"/>
    </xf>
    <xf numFmtId="175" fontId="20" fillId="0" borderId="9" xfId="4" applyNumberFormat="1" applyFont="1" applyBorder="1" applyAlignment="1">
      <alignment horizontal="center"/>
    </xf>
    <xf numFmtId="175" fontId="20" fillId="0" borderId="20" xfId="4" applyNumberFormat="1" applyFont="1" applyBorder="1" applyAlignment="1">
      <alignment horizontal="center"/>
    </xf>
    <xf numFmtId="175" fontId="21" fillId="0" borderId="16" xfId="4" applyNumberFormat="1" applyFont="1" applyBorder="1" applyAlignment="1">
      <alignment horizontal="center"/>
    </xf>
    <xf numFmtId="175" fontId="21" fillId="0" borderId="1" xfId="4" applyNumberFormat="1" applyFont="1" applyBorder="1" applyAlignment="1">
      <alignment horizontal="center"/>
    </xf>
    <xf numFmtId="175" fontId="23" fillId="0" borderId="19" xfId="4" applyNumberFormat="1" applyFont="1" applyFill="1" applyBorder="1" applyAlignment="1">
      <alignment vertical="center"/>
    </xf>
    <xf numFmtId="175" fontId="20" fillId="0" borderId="16" xfId="4" applyNumberFormat="1" applyFont="1" applyBorder="1" applyAlignment="1">
      <alignment horizontal="center"/>
    </xf>
    <xf numFmtId="175" fontId="20" fillId="0" borderId="19" xfId="4" applyNumberFormat="1" applyFont="1" applyBorder="1" applyAlignment="1">
      <alignment vertical="center"/>
    </xf>
    <xf numFmtId="175" fontId="23" fillId="0" borderId="9" xfId="4" applyNumberFormat="1" applyFont="1" applyFill="1" applyBorder="1" applyAlignment="1">
      <alignment horizontal="center" vertical="center"/>
    </xf>
    <xf numFmtId="175" fontId="20" fillId="0" borderId="9" xfId="4" applyNumberFormat="1" applyFont="1" applyBorder="1" applyAlignment="1">
      <alignment horizontal="center" vertical="center"/>
    </xf>
    <xf numFmtId="175" fontId="21" fillId="0" borderId="19" xfId="4" applyNumberFormat="1" applyFont="1" applyBorder="1" applyAlignment="1">
      <alignment horizontal="center"/>
    </xf>
    <xf numFmtId="175" fontId="20" fillId="0" borderId="12" xfId="4" applyNumberFormat="1" applyFont="1" applyBorder="1" applyAlignment="1">
      <alignment vertical="center"/>
    </xf>
    <xf numFmtId="175" fontId="23" fillId="0" borderId="12" xfId="4" applyNumberFormat="1" applyFont="1" applyFill="1" applyBorder="1" applyAlignment="1">
      <alignment vertical="center"/>
    </xf>
    <xf numFmtId="175" fontId="15" fillId="0" borderId="0" xfId="4" applyNumberFormat="1" applyFont="1" applyAlignment="1">
      <alignment horizontal="center"/>
    </xf>
    <xf numFmtId="175" fontId="20" fillId="0" borderId="0" xfId="0" applyNumberFormat="1" applyFont="1" applyBorder="1" applyAlignment="1"/>
    <xf numFmtId="175" fontId="21" fillId="0" borderId="1" xfId="4" applyNumberFormat="1" applyFont="1" applyBorder="1"/>
    <xf numFmtId="175" fontId="20" fillId="3" borderId="9" xfId="4" applyNumberFormat="1" applyFont="1" applyFill="1" applyBorder="1"/>
    <xf numFmtId="175" fontId="21" fillId="0" borderId="16" xfId="4" applyNumberFormat="1" applyFont="1" applyFill="1" applyBorder="1"/>
    <xf numFmtId="175" fontId="20" fillId="0" borderId="16" xfId="4" applyNumberFormat="1" applyFont="1" applyBorder="1"/>
    <xf numFmtId="175" fontId="15" fillId="0" borderId="0" xfId="4" applyNumberFormat="1" applyFont="1"/>
    <xf numFmtId="175" fontId="21" fillId="0" borderId="89" xfId="4" applyNumberFormat="1" applyFont="1" applyBorder="1" applyAlignment="1">
      <alignment horizontal="center"/>
    </xf>
    <xf numFmtId="0" fontId="21" fillId="0" borderId="89" xfId="0" applyFont="1" applyBorder="1" applyAlignment="1">
      <alignment horizontal="center"/>
    </xf>
    <xf numFmtId="43" fontId="21" fillId="0" borderId="89" xfId="4" applyFont="1" applyBorder="1"/>
    <xf numFmtId="175" fontId="20" fillId="16" borderId="20" xfId="4" applyNumberFormat="1" applyFont="1" applyFill="1" applyBorder="1"/>
    <xf numFmtId="0" fontId="23" fillId="0" borderId="6" xfId="0" applyFont="1" applyFill="1" applyBorder="1" applyAlignment="1">
      <alignment horizontal="left" vertical="top" wrapText="1"/>
    </xf>
    <xf numFmtId="0" fontId="23" fillId="0" borderId="20" xfId="0" applyFont="1" applyFill="1" applyBorder="1" applyAlignment="1">
      <alignment horizontal="left" vertical="top" wrapText="1"/>
    </xf>
    <xf numFmtId="175" fontId="20" fillId="0" borderId="20" xfId="4" applyNumberFormat="1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1" fillId="0" borderId="15" xfId="0" applyFont="1" applyBorder="1" applyAlignment="1">
      <alignment vertical="center"/>
    </xf>
    <xf numFmtId="0" fontId="21" fillId="0" borderId="15" xfId="0" applyFont="1" applyBorder="1" applyAlignment="1"/>
    <xf numFmtId="0" fontId="21" fillId="0" borderId="18" xfId="0" applyFont="1" applyBorder="1" applyAlignment="1"/>
    <xf numFmtId="0" fontId="20" fillId="0" borderId="14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175" fontId="21" fillId="0" borderId="12" xfId="4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43" fontId="21" fillId="0" borderId="12" xfId="4" applyFont="1" applyFill="1" applyBorder="1"/>
    <xf numFmtId="175" fontId="21" fillId="0" borderId="12" xfId="4" applyNumberFormat="1" applyFont="1" applyBorder="1"/>
    <xf numFmtId="0" fontId="21" fillId="0" borderId="12" xfId="0" applyFont="1" applyBorder="1"/>
    <xf numFmtId="0" fontId="20" fillId="0" borderId="12" xfId="0" applyFont="1" applyBorder="1" applyAlignment="1">
      <alignment horizontal="center"/>
    </xf>
    <xf numFmtId="175" fontId="20" fillId="0" borderId="12" xfId="4" applyNumberFormat="1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43" fontId="23" fillId="0" borderId="8" xfId="4" applyNumberFormat="1" applyFont="1" applyFill="1" applyBorder="1" applyAlignment="1">
      <alignment horizontal="center"/>
    </xf>
    <xf numFmtId="43" fontId="23" fillId="0" borderId="13" xfId="4" applyNumberFormat="1" applyFont="1" applyFill="1" applyBorder="1" applyAlignment="1">
      <alignment horizontal="center"/>
    </xf>
    <xf numFmtId="43" fontId="20" fillId="5" borderId="12" xfId="4" applyFont="1" applyFill="1" applyBorder="1"/>
    <xf numFmtId="0" fontId="20" fillId="0" borderId="13" xfId="0" quotePrefix="1" applyFont="1" applyBorder="1" applyAlignment="1">
      <alignment horizontal="center"/>
    </xf>
    <xf numFmtId="175" fontId="20" fillId="0" borderId="8" xfId="4" applyNumberFormat="1" applyFont="1" applyBorder="1" applyAlignment="1">
      <alignment horizontal="center"/>
    </xf>
    <xf numFmtId="175" fontId="20" fillId="16" borderId="8" xfId="4" applyNumberFormat="1" applyFont="1" applyFill="1" applyBorder="1"/>
    <xf numFmtId="0" fontId="56" fillId="8" borderId="2" xfId="0" applyFont="1" applyFill="1" applyBorder="1"/>
    <xf numFmtId="0" fontId="30" fillId="0" borderId="90" xfId="6" applyFont="1" applyBorder="1" applyAlignment="1" applyProtection="1">
      <alignment horizontal="center"/>
      <protection locked="0" hidden="1"/>
    </xf>
    <xf numFmtId="0" fontId="30" fillId="0" borderId="89" xfId="6" applyFont="1" applyBorder="1" applyAlignment="1" applyProtection="1">
      <alignment horizontal="center"/>
      <protection locked="0" hidden="1"/>
    </xf>
    <xf numFmtId="0" fontId="30" fillId="0" borderId="90" xfId="5" applyFont="1" applyBorder="1" applyAlignment="1" applyProtection="1">
      <alignment horizontal="left"/>
      <protection locked="0"/>
    </xf>
    <xf numFmtId="0" fontId="30" fillId="0" borderId="88" xfId="5" applyFont="1" applyBorder="1" applyAlignment="1" applyProtection="1">
      <alignment horizontal="left"/>
      <protection locked="0"/>
    </xf>
    <xf numFmtId="0" fontId="30" fillId="0" borderId="89" xfId="5" applyFont="1" applyBorder="1" applyAlignment="1" applyProtection="1">
      <alignment horizontal="left"/>
      <protection locked="0"/>
    </xf>
    <xf numFmtId="0" fontId="21" fillId="8" borderId="25" xfId="0" applyFont="1" applyFill="1" applyBorder="1" applyAlignment="1">
      <alignment vertical="center"/>
    </xf>
    <xf numFmtId="0" fontId="21" fillId="8" borderId="17" xfId="0" applyFont="1" applyFill="1" applyBorder="1" applyAlignment="1">
      <alignment horizontal="center"/>
    </xf>
    <xf numFmtId="43" fontId="21" fillId="8" borderId="17" xfId="4" applyFont="1" applyFill="1" applyBorder="1"/>
    <xf numFmtId="0" fontId="21" fillId="8" borderId="13" xfId="0" quotePrefix="1" applyFont="1" applyFill="1" applyBorder="1" applyAlignment="1">
      <alignment horizontal="center"/>
    </xf>
    <xf numFmtId="0" fontId="20" fillId="8" borderId="8" xfId="0" applyFont="1" applyFill="1" applyBorder="1" applyAlignment="1">
      <alignment horizontal="center"/>
    </xf>
    <xf numFmtId="43" fontId="20" fillId="8" borderId="8" xfId="4" applyFont="1" applyFill="1" applyBorder="1"/>
    <xf numFmtId="43" fontId="23" fillId="8" borderId="17" xfId="4" applyNumberFormat="1" applyFont="1" applyFill="1" applyBorder="1" applyAlignment="1">
      <alignment horizontal="center"/>
    </xf>
    <xf numFmtId="43" fontId="20" fillId="8" borderId="17" xfId="4" applyFont="1" applyFill="1" applyBorder="1"/>
    <xf numFmtId="0" fontId="21" fillId="8" borderId="13" xfId="0" applyFont="1" applyFill="1" applyBorder="1" applyAlignment="1">
      <alignment horizontal="center"/>
    </xf>
    <xf numFmtId="43" fontId="20" fillId="8" borderId="8" xfId="4" applyFont="1" applyFill="1" applyBorder="1" applyAlignment="1">
      <alignment horizontal="center"/>
    </xf>
    <xf numFmtId="43" fontId="23" fillId="8" borderId="8" xfId="4" applyNumberFormat="1" applyFont="1" applyFill="1" applyBorder="1" applyAlignment="1">
      <alignment horizontal="center"/>
    </xf>
    <xf numFmtId="0" fontId="21" fillId="8" borderId="25" xfId="0" applyFont="1" applyFill="1" applyBorder="1" applyAlignment="1">
      <alignment horizontal="center"/>
    </xf>
    <xf numFmtId="175" fontId="21" fillId="8" borderId="8" xfId="4" applyNumberFormat="1" applyFont="1" applyFill="1" applyBorder="1"/>
    <xf numFmtId="43" fontId="21" fillId="8" borderId="8" xfId="4" applyFont="1" applyFill="1" applyBorder="1"/>
    <xf numFmtId="43" fontId="21" fillId="8" borderId="18" xfId="4" applyFont="1" applyFill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43" fontId="21" fillId="8" borderId="18" xfId="4" applyFont="1" applyFill="1" applyBorder="1"/>
    <xf numFmtId="0" fontId="21" fillId="8" borderId="87" xfId="0" applyFont="1" applyFill="1" applyBorder="1" applyAlignment="1">
      <alignment vertical="center"/>
    </xf>
    <xf numFmtId="175" fontId="21" fillId="8" borderId="17" xfId="4" applyNumberFormat="1" applyFont="1" applyFill="1" applyBorder="1" applyAlignment="1">
      <alignment horizontal="center"/>
    </xf>
    <xf numFmtId="0" fontId="21" fillId="8" borderId="91" xfId="0" applyFont="1" applyFill="1" applyBorder="1"/>
    <xf numFmtId="0" fontId="20" fillId="8" borderId="9" xfId="0" applyFont="1" applyFill="1" applyBorder="1"/>
    <xf numFmtId="0" fontId="20" fillId="8" borderId="16" xfId="0" applyFont="1" applyFill="1" applyBorder="1"/>
    <xf numFmtId="43" fontId="20" fillId="8" borderId="14" xfId="4" applyFont="1" applyFill="1" applyBorder="1" applyAlignment="1">
      <alignment horizontal="center"/>
    </xf>
    <xf numFmtId="0" fontId="20" fillId="8" borderId="14" xfId="0" applyFont="1" applyFill="1" applyBorder="1" applyAlignment="1">
      <alignment horizontal="center"/>
    </xf>
    <xf numFmtId="43" fontId="23" fillId="8" borderId="14" xfId="4" applyNumberFormat="1" applyFont="1" applyFill="1" applyBorder="1" applyAlignment="1">
      <alignment horizontal="center"/>
    </xf>
    <xf numFmtId="175" fontId="20" fillId="16" borderId="14" xfId="4" applyNumberFormat="1" applyFont="1" applyFill="1" applyBorder="1"/>
    <xf numFmtId="43" fontId="20" fillId="8" borderId="14" xfId="4" applyFont="1" applyFill="1" applyBorder="1"/>
    <xf numFmtId="0" fontId="20" fillId="8" borderId="20" xfId="0" applyFont="1" applyFill="1" applyBorder="1"/>
    <xf numFmtId="43" fontId="21" fillId="8" borderId="2" xfId="4" applyFont="1" applyFill="1" applyBorder="1" applyAlignment="1">
      <alignment horizontal="center"/>
    </xf>
    <xf numFmtId="0" fontId="21" fillId="8" borderId="2" xfId="0" applyFont="1" applyFill="1" applyBorder="1" applyAlignment="1">
      <alignment horizontal="center"/>
    </xf>
    <xf numFmtId="43" fontId="21" fillId="8" borderId="2" xfId="4" applyFont="1" applyFill="1" applyBorder="1"/>
    <xf numFmtId="0" fontId="20" fillId="8" borderId="89" xfId="0" applyFont="1" applyFill="1" applyBorder="1"/>
    <xf numFmtId="0" fontId="21" fillId="0" borderId="90" xfId="0" applyFont="1" applyBorder="1" applyAlignment="1">
      <alignment vertical="center"/>
    </xf>
    <xf numFmtId="0" fontId="21" fillId="0" borderId="89" xfId="0" applyFont="1" applyBorder="1"/>
    <xf numFmtId="43" fontId="23" fillId="16" borderId="9" xfId="4" applyFont="1" applyFill="1" applyBorder="1"/>
    <xf numFmtId="43" fontId="30" fillId="0" borderId="2" xfId="7" applyFont="1" applyFill="1" applyBorder="1" applyProtection="1">
      <protection locked="0" hidden="1"/>
    </xf>
    <xf numFmtId="175" fontId="20" fillId="3" borderId="20" xfId="4" applyNumberFormat="1" applyFont="1" applyFill="1" applyBorder="1"/>
    <xf numFmtId="0" fontId="21" fillId="0" borderId="2" xfId="0" applyFont="1" applyBorder="1" applyAlignment="1">
      <alignment vertical="center"/>
    </xf>
    <xf numFmtId="43" fontId="23" fillId="0" borderId="89" xfId="4" applyNumberFormat="1" applyFont="1" applyFill="1" applyBorder="1" applyAlignment="1">
      <alignment horizontal="center"/>
    </xf>
    <xf numFmtId="175" fontId="21" fillId="3" borderId="89" xfId="4" applyNumberFormat="1" applyFont="1" applyFill="1" applyBorder="1"/>
    <xf numFmtId="43" fontId="20" fillId="0" borderId="89" xfId="4" applyFont="1" applyBorder="1"/>
    <xf numFmtId="0" fontId="20" fillId="0" borderId="10" xfId="0" applyFont="1" applyBorder="1" applyAlignment="1">
      <alignment vertical="center"/>
    </xf>
    <xf numFmtId="0" fontId="23" fillId="0" borderId="11" xfId="5" applyFont="1" applyBorder="1" applyProtection="1">
      <protection hidden="1"/>
    </xf>
    <xf numFmtId="175" fontId="23" fillId="16" borderId="9" xfId="4" applyNumberFormat="1" applyFont="1" applyFill="1" applyBorder="1"/>
    <xf numFmtId="175" fontId="20" fillId="3" borderId="12" xfId="4" applyNumberFormat="1" applyFont="1" applyFill="1" applyBorder="1" applyAlignment="1">
      <alignment vertical="center"/>
    </xf>
    <xf numFmtId="175" fontId="21" fillId="3" borderId="19" xfId="4" applyNumberFormat="1" applyFont="1" applyFill="1" applyBorder="1"/>
    <xf numFmtId="43" fontId="23" fillId="3" borderId="16" xfId="4" applyNumberFormat="1" applyFont="1" applyFill="1" applyBorder="1" applyAlignment="1">
      <alignment horizontal="center"/>
    </xf>
    <xf numFmtId="175" fontId="20" fillId="3" borderId="16" xfId="4" applyNumberFormat="1" applyFont="1" applyFill="1" applyBorder="1"/>
    <xf numFmtId="175" fontId="20" fillId="0" borderId="17" xfId="4" applyNumberFormat="1" applyFont="1" applyBorder="1" applyAlignment="1">
      <alignment vertical="center"/>
    </xf>
    <xf numFmtId="175" fontId="20" fillId="0" borderId="18" xfId="4" applyNumberFormat="1" applyFont="1" applyBorder="1" applyAlignment="1">
      <alignment horizontal="center"/>
    </xf>
    <xf numFmtId="43" fontId="20" fillId="3" borderId="16" xfId="4" applyFont="1" applyFill="1" applyBorder="1"/>
    <xf numFmtId="0" fontId="21" fillId="8" borderId="8" xfId="0" applyFont="1" applyFill="1" applyBorder="1" applyAlignment="1">
      <alignment vertical="center"/>
    </xf>
    <xf numFmtId="0" fontId="21" fillId="8" borderId="18" xfId="0" applyFont="1" applyFill="1" applyBorder="1" applyAlignment="1">
      <alignment vertical="center"/>
    </xf>
    <xf numFmtId="43" fontId="21" fillId="8" borderId="16" xfId="4" applyFont="1" applyFill="1" applyBorder="1"/>
    <xf numFmtId="175" fontId="21" fillId="8" borderId="16" xfId="4" applyNumberFormat="1" applyFont="1" applyFill="1" applyBorder="1"/>
    <xf numFmtId="43" fontId="20" fillId="8" borderId="13" xfId="4" applyFont="1" applyFill="1" applyBorder="1"/>
    <xf numFmtId="0" fontId="21" fillId="8" borderId="2" xfId="0" applyFont="1" applyFill="1" applyBorder="1" applyAlignment="1">
      <alignment vertical="center"/>
    </xf>
    <xf numFmtId="43" fontId="21" fillId="8" borderId="89" xfId="4" applyFont="1" applyFill="1" applyBorder="1"/>
    <xf numFmtId="175" fontId="21" fillId="8" borderId="89" xfId="4" applyNumberFormat="1" applyFont="1" applyFill="1" applyBorder="1"/>
    <xf numFmtId="43" fontId="21" fillId="8" borderId="28" xfId="4" applyFont="1" applyFill="1" applyBorder="1"/>
    <xf numFmtId="43" fontId="20" fillId="8" borderId="20" xfId="4" applyFont="1" applyFill="1" applyBorder="1"/>
    <xf numFmtId="43" fontId="21" fillId="8" borderId="88" xfId="4" applyFont="1" applyFill="1" applyBorder="1"/>
    <xf numFmtId="43" fontId="23" fillId="8" borderId="13" xfId="4" applyNumberFormat="1" applyFont="1" applyFill="1" applyBorder="1" applyAlignment="1">
      <alignment horizontal="center"/>
    </xf>
    <xf numFmtId="43" fontId="30" fillId="0" borderId="87" xfId="7" applyFont="1" applyBorder="1" applyProtection="1">
      <protection locked="0" hidden="1"/>
    </xf>
    <xf numFmtId="43" fontId="30" fillId="0" borderId="85" xfId="7" applyFont="1" applyBorder="1" applyProtection="1">
      <protection locked="0" hidden="1"/>
    </xf>
    <xf numFmtId="43" fontId="32" fillId="13" borderId="85" xfId="7" applyFont="1" applyFill="1" applyBorder="1" applyProtection="1">
      <protection hidden="1"/>
    </xf>
    <xf numFmtId="0" fontId="30" fillId="0" borderId="85" xfId="6" applyFont="1" applyBorder="1" applyAlignment="1" applyProtection="1">
      <alignment horizontal="center"/>
      <protection locked="0" hidden="1"/>
    </xf>
    <xf numFmtId="0" fontId="30" fillId="0" borderId="86" xfId="6" applyFont="1" applyBorder="1" applyAlignment="1" applyProtection="1">
      <alignment horizontal="center"/>
      <protection locked="0" hidden="1"/>
    </xf>
    <xf numFmtId="43" fontId="4" fillId="0" borderId="85" xfId="5" applyNumberFormat="1" applyFont="1" applyBorder="1"/>
    <xf numFmtId="43" fontId="4" fillId="0" borderId="85" xfId="7" applyFont="1" applyBorder="1"/>
    <xf numFmtId="43" fontId="4" fillId="7" borderId="85" xfId="5" applyNumberFormat="1" applyFont="1" applyFill="1" applyBorder="1"/>
    <xf numFmtId="168" fontId="4" fillId="0" borderId="85" xfId="7" applyNumberFormat="1" applyFont="1" applyBorder="1"/>
    <xf numFmtId="172" fontId="4" fillId="7" borderId="85" xfId="5" applyNumberFormat="1" applyFont="1" applyFill="1" applyBorder="1"/>
    <xf numFmtId="175" fontId="20" fillId="8" borderId="9" xfId="4" applyNumberFormat="1" applyFont="1" applyFill="1" applyBorder="1"/>
    <xf numFmtId="43" fontId="20" fillId="16" borderId="5" xfId="4" applyFont="1" applyFill="1" applyBorder="1"/>
    <xf numFmtId="43" fontId="20" fillId="8" borderId="5" xfId="4" applyFont="1" applyFill="1" applyBorder="1"/>
    <xf numFmtId="43" fontId="22" fillId="8" borderId="2" xfId="4" applyNumberFormat="1" applyFont="1" applyFill="1" applyBorder="1" applyAlignment="1">
      <alignment horizontal="center"/>
    </xf>
    <xf numFmtId="0" fontId="21" fillId="8" borderId="17" xfId="0" applyFont="1" applyFill="1" applyBorder="1" applyAlignment="1">
      <alignment vertical="center"/>
    </xf>
    <xf numFmtId="43" fontId="21" fillId="8" borderId="17" xfId="4" applyFont="1" applyFill="1" applyBorder="1" applyAlignment="1">
      <alignment horizontal="center"/>
    </xf>
    <xf numFmtId="43" fontId="21" fillId="8" borderId="34" xfId="4" applyFont="1" applyFill="1" applyBorder="1"/>
    <xf numFmtId="175" fontId="21" fillId="8" borderId="19" xfId="4" applyNumberFormat="1" applyFont="1" applyFill="1" applyBorder="1"/>
    <xf numFmtId="43" fontId="20" fillId="8" borderId="86" xfId="4" applyFont="1" applyFill="1" applyBorder="1"/>
    <xf numFmtId="0" fontId="20" fillId="8" borderId="19" xfId="0" applyFont="1" applyFill="1" applyBorder="1"/>
    <xf numFmtId="43" fontId="22" fillId="8" borderId="18" xfId="4" applyNumberFormat="1" applyFont="1" applyFill="1" applyBorder="1" applyAlignment="1">
      <alignment horizontal="center"/>
    </xf>
    <xf numFmtId="175" fontId="20" fillId="16" borderId="13" xfId="4" applyNumberFormat="1" applyFont="1" applyFill="1" applyBorder="1"/>
    <xf numFmtId="43" fontId="22" fillId="8" borderId="95" xfId="4" applyFont="1" applyFill="1" applyBorder="1" applyAlignment="1">
      <alignment horizontal="center"/>
    </xf>
    <xf numFmtId="175" fontId="21" fillId="8" borderId="96" xfId="4" applyNumberFormat="1" applyFont="1" applyFill="1" applyBorder="1"/>
    <xf numFmtId="43" fontId="21" fillId="8" borderId="96" xfId="4" applyFont="1" applyFill="1" applyBorder="1"/>
    <xf numFmtId="0" fontId="16" fillId="0" borderId="0" xfId="0" applyFont="1" applyBorder="1"/>
    <xf numFmtId="0" fontId="23" fillId="0" borderId="12" xfId="0" applyFont="1" applyFill="1" applyBorder="1" applyAlignment="1">
      <alignment horizontal="center" vertical="center"/>
    </xf>
    <xf numFmtId="0" fontId="15" fillId="0" borderId="8" xfId="0" applyFont="1" applyBorder="1"/>
    <xf numFmtId="43" fontId="23" fillId="0" borderId="96" xfId="4" applyNumberFormat="1" applyFont="1" applyFill="1" applyBorder="1" applyAlignment="1">
      <alignment horizontal="center"/>
    </xf>
    <xf numFmtId="0" fontId="22" fillId="0" borderId="32" xfId="0" applyFont="1" applyFill="1" applyBorder="1" applyAlignment="1">
      <alignment horizontal="center" vertical="center"/>
    </xf>
    <xf numFmtId="175" fontId="23" fillId="0" borderId="33" xfId="4" applyNumberFormat="1" applyFont="1" applyFill="1" applyBorder="1" applyAlignment="1">
      <alignment vertical="center"/>
    </xf>
    <xf numFmtId="0" fontId="23" fillId="0" borderId="33" xfId="0" applyFont="1" applyFill="1" applyBorder="1" applyAlignment="1">
      <alignment horizontal="center" vertical="center"/>
    </xf>
    <xf numFmtId="43" fontId="23" fillId="0" borderId="32" xfId="4" applyFont="1" applyFill="1" applyBorder="1" applyAlignment="1">
      <alignment vertical="center"/>
    </xf>
    <xf numFmtId="0" fontId="23" fillId="0" borderId="33" xfId="0" applyFont="1" applyFill="1" applyBorder="1" applyAlignment="1">
      <alignment vertical="center"/>
    </xf>
    <xf numFmtId="175" fontId="22" fillId="0" borderId="33" xfId="4" applyNumberFormat="1" applyFont="1" applyFill="1" applyBorder="1" applyAlignment="1">
      <alignment vertical="center"/>
    </xf>
    <xf numFmtId="175" fontId="22" fillId="0" borderId="19" xfId="4" applyNumberFormat="1" applyFont="1" applyFill="1" applyBorder="1" applyAlignment="1">
      <alignment vertical="center"/>
    </xf>
    <xf numFmtId="43" fontId="22" fillId="0" borderId="17" xfId="4" applyFont="1" applyFill="1" applyBorder="1" applyAlignment="1">
      <alignment vertical="center"/>
    </xf>
    <xf numFmtId="43" fontId="22" fillId="0" borderId="32" xfId="4" applyFont="1" applyFill="1" applyBorder="1" applyAlignment="1">
      <alignment vertical="center"/>
    </xf>
    <xf numFmtId="0" fontId="22" fillId="0" borderId="33" xfId="0" applyFont="1" applyFill="1" applyBorder="1" applyAlignment="1">
      <alignment vertical="center"/>
    </xf>
    <xf numFmtId="0" fontId="15" fillId="0" borderId="9" xfId="0" applyFont="1" applyBorder="1"/>
    <xf numFmtId="0" fontId="23" fillId="0" borderId="18" xfId="0" applyFont="1" applyFill="1" applyBorder="1" applyAlignment="1">
      <alignment horizontal="center"/>
    </xf>
    <xf numFmtId="0" fontId="16" fillId="0" borderId="16" xfId="0" applyFont="1" applyBorder="1"/>
    <xf numFmtId="0" fontId="22" fillId="0" borderId="8" xfId="0" applyFont="1" applyFill="1" applyBorder="1" applyAlignment="1">
      <alignment horizontal="center"/>
    </xf>
    <xf numFmtId="175" fontId="20" fillId="16" borderId="12" xfId="4" applyNumberFormat="1" applyFont="1" applyFill="1" applyBorder="1"/>
    <xf numFmtId="175" fontId="20" fillId="3" borderId="12" xfId="4" applyNumberFormat="1" applyFont="1" applyFill="1" applyBorder="1" applyAlignment="1">
      <alignment horizontal="center"/>
    </xf>
    <xf numFmtId="0" fontId="20" fillId="3" borderId="12" xfId="0" applyFont="1" applyFill="1" applyBorder="1" applyAlignment="1">
      <alignment horizontal="center"/>
    </xf>
    <xf numFmtId="43" fontId="20" fillId="3" borderId="12" xfId="4" applyFont="1" applyFill="1" applyBorder="1"/>
    <xf numFmtId="43" fontId="23" fillId="3" borderId="8" xfId="4" applyNumberFormat="1" applyFont="1" applyFill="1" applyBorder="1" applyAlignment="1">
      <alignment horizontal="center"/>
    </xf>
    <xf numFmtId="175" fontId="21" fillId="3" borderId="12" xfId="4" applyNumberFormat="1" applyFont="1" applyFill="1" applyBorder="1"/>
    <xf numFmtId="43" fontId="30" fillId="0" borderId="24" xfId="7" applyFont="1" applyBorder="1" applyProtection="1">
      <protection locked="0" hidden="1"/>
    </xf>
    <xf numFmtId="43" fontId="20" fillId="16" borderId="12" xfId="4" applyFont="1" applyFill="1" applyBorder="1"/>
    <xf numFmtId="0" fontId="21" fillId="0" borderId="3" xfId="0" applyFont="1" applyBorder="1" applyAlignment="1">
      <alignment vertical="center"/>
    </xf>
    <xf numFmtId="43" fontId="21" fillId="0" borderId="33" xfId="4" applyFont="1" applyBorder="1"/>
    <xf numFmtId="0" fontId="21" fillId="0" borderId="33" xfId="0" applyFont="1" applyBorder="1"/>
    <xf numFmtId="0" fontId="5" fillId="2" borderId="16" xfId="1" applyFont="1" applyFill="1" applyBorder="1"/>
    <xf numFmtId="1" fontId="3" fillId="2" borderId="8" xfId="1" applyNumberFormat="1" applyFont="1" applyFill="1" applyBorder="1" applyAlignment="1">
      <alignment horizontal="center"/>
    </xf>
    <xf numFmtId="1" fontId="3" fillId="2" borderId="13" xfId="1" applyNumberFormat="1" applyFont="1" applyFill="1" applyBorder="1" applyAlignment="1">
      <alignment horizontal="center"/>
    </xf>
    <xf numFmtId="0" fontId="53" fillId="0" borderId="24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175" fontId="23" fillId="16" borderId="12" xfId="4" applyNumberFormat="1" applyFont="1" applyFill="1" applyBorder="1" applyAlignment="1">
      <alignment vertical="center"/>
    </xf>
    <xf numFmtId="43" fontId="23" fillId="16" borderId="13" xfId="4" applyFont="1" applyFill="1" applyBorder="1" applyAlignment="1">
      <alignment vertical="center"/>
    </xf>
    <xf numFmtId="43" fontId="23" fillId="5" borderId="8" xfId="4" applyFont="1" applyFill="1" applyBorder="1"/>
    <xf numFmtId="0" fontId="15" fillId="16" borderId="8" xfId="0" applyFont="1" applyFill="1" applyBorder="1"/>
    <xf numFmtId="43" fontId="20" fillId="16" borderId="8" xfId="4" applyFont="1" applyFill="1" applyBorder="1" applyAlignment="1">
      <alignment horizontal="center"/>
    </xf>
    <xf numFmtId="43" fontId="15" fillId="16" borderId="8" xfId="4" applyFont="1" applyFill="1" applyBorder="1"/>
    <xf numFmtId="43" fontId="23" fillId="16" borderId="14" xfId="4" applyFont="1" applyFill="1" applyBorder="1"/>
    <xf numFmtId="43" fontId="22" fillId="0" borderId="33" xfId="4" applyFont="1" applyFill="1" applyBorder="1" applyAlignment="1">
      <alignment horizontal="center"/>
    </xf>
    <xf numFmtId="175" fontId="21" fillId="0" borderId="33" xfId="4" applyNumberFormat="1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43" fontId="21" fillId="0" borderId="32" xfId="4" applyFont="1" applyFill="1" applyBorder="1"/>
    <xf numFmtId="175" fontId="21" fillId="0" borderId="33" xfId="4" applyNumberFormat="1" applyFont="1" applyBorder="1"/>
    <xf numFmtId="0" fontId="20" fillId="0" borderId="33" xfId="0" applyFont="1" applyBorder="1"/>
    <xf numFmtId="43" fontId="19" fillId="3" borderId="8" xfId="4" applyFont="1" applyFill="1" applyBorder="1"/>
    <xf numFmtId="175" fontId="20" fillId="0" borderId="33" xfId="4" applyNumberFormat="1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43" fontId="20" fillId="0" borderId="32" xfId="4" applyFont="1" applyFill="1" applyBorder="1"/>
    <xf numFmtId="43" fontId="23" fillId="0" borderId="33" xfId="4" applyFont="1" applyFill="1" applyBorder="1" applyAlignment="1">
      <alignment horizontal="center"/>
    </xf>
    <xf numFmtId="175" fontId="20" fillId="0" borderId="33" xfId="4" applyNumberFormat="1" applyFont="1" applyBorder="1"/>
    <xf numFmtId="43" fontId="20" fillId="0" borderId="33" xfId="4" applyFont="1" applyBorder="1"/>
    <xf numFmtId="175" fontId="21" fillId="0" borderId="32" xfId="4" applyNumberFormat="1" applyFont="1" applyBorder="1" applyAlignment="1">
      <alignment horizontal="center"/>
    </xf>
    <xf numFmtId="43" fontId="21" fillId="0" borderId="33" xfId="4" applyFont="1" applyFill="1" applyBorder="1"/>
    <xf numFmtId="0" fontId="21" fillId="0" borderId="21" xfId="0" applyFont="1" applyBorder="1" applyAlignment="1">
      <alignment vertical="center"/>
    </xf>
    <xf numFmtId="0" fontId="21" fillId="0" borderId="20" xfId="0" applyFont="1" applyBorder="1" applyAlignment="1">
      <alignment horizontal="center"/>
    </xf>
    <xf numFmtId="43" fontId="21" fillId="0" borderId="14" xfId="4" applyFont="1" applyFill="1" applyBorder="1"/>
    <xf numFmtId="43" fontId="22" fillId="0" borderId="20" xfId="4" applyFont="1" applyFill="1" applyBorder="1" applyAlignment="1">
      <alignment horizontal="center"/>
    </xf>
    <xf numFmtId="175" fontId="21" fillId="0" borderId="20" xfId="4" applyNumberFormat="1" applyFont="1" applyBorder="1"/>
    <xf numFmtId="43" fontId="21" fillId="0" borderId="20" xfId="4" applyFont="1" applyBorder="1"/>
    <xf numFmtId="175" fontId="21" fillId="0" borderId="88" xfId="4" applyNumberFormat="1" applyFont="1" applyBorder="1" applyAlignment="1">
      <alignment horizontal="center"/>
    </xf>
    <xf numFmtId="0" fontId="21" fillId="0" borderId="88" xfId="0" applyFont="1" applyBorder="1" applyAlignment="1">
      <alignment horizontal="center"/>
    </xf>
    <xf numFmtId="43" fontId="21" fillId="0" borderId="88" xfId="4" applyFont="1" applyFill="1" applyBorder="1"/>
    <xf numFmtId="43" fontId="22" fillId="0" borderId="88" xfId="4" applyFont="1" applyFill="1" applyBorder="1" applyAlignment="1">
      <alignment horizontal="center"/>
    </xf>
    <xf numFmtId="175" fontId="21" fillId="0" borderId="88" xfId="4" applyNumberFormat="1" applyFont="1" applyBorder="1"/>
    <xf numFmtId="43" fontId="21" fillId="0" borderId="88" xfId="4" applyFont="1" applyBorder="1"/>
    <xf numFmtId="43" fontId="21" fillId="0" borderId="97" xfId="4" applyFont="1" applyBorder="1"/>
    <xf numFmtId="0" fontId="21" fillId="0" borderId="101" xfId="0" applyFont="1" applyBorder="1"/>
    <xf numFmtId="0" fontId="15" fillId="0" borderId="17" xfId="0" applyFont="1" applyBorder="1"/>
    <xf numFmtId="175" fontId="20" fillId="0" borderId="14" xfId="4" applyNumberFormat="1" applyFont="1" applyBorder="1" applyAlignment="1">
      <alignment horizontal="center"/>
    </xf>
    <xf numFmtId="175" fontId="21" fillId="0" borderId="18" xfId="4" applyNumberFormat="1" applyFont="1" applyBorder="1" applyAlignment="1">
      <alignment horizontal="center"/>
    </xf>
    <xf numFmtId="0" fontId="15" fillId="0" borderId="102" xfId="0" applyFont="1" applyBorder="1"/>
    <xf numFmtId="43" fontId="20" fillId="0" borderId="8" xfId="4" applyFont="1" applyBorder="1"/>
    <xf numFmtId="43" fontId="20" fillId="0" borderId="14" xfId="4" applyFont="1" applyBorder="1"/>
    <xf numFmtId="43" fontId="21" fillId="0" borderId="18" xfId="4" applyFont="1" applyBorder="1"/>
    <xf numFmtId="0" fontId="20" fillId="0" borderId="17" xfId="0" applyFont="1" applyBorder="1"/>
    <xf numFmtId="0" fontId="20" fillId="0" borderId="8" xfId="0" applyFont="1" applyBorder="1"/>
    <xf numFmtId="0" fontId="20" fillId="0" borderId="14" xfId="0" applyFont="1" applyBorder="1"/>
    <xf numFmtId="0" fontId="21" fillId="0" borderId="18" xfId="0" applyFont="1" applyBorder="1"/>
    <xf numFmtId="2" fontId="5" fillId="2" borderId="0" xfId="1" applyNumberFormat="1" applyFont="1" applyFill="1" applyBorder="1" applyAlignment="1"/>
    <xf numFmtId="1" fontId="5" fillId="2" borderId="6" xfId="1" applyNumberFormat="1" applyFont="1" applyFill="1" applyBorder="1" applyAlignment="1">
      <alignment horizontal="center"/>
    </xf>
    <xf numFmtId="0" fontId="5" fillId="2" borderId="11" xfId="1" applyFont="1" applyFill="1" applyBorder="1"/>
    <xf numFmtId="0" fontId="5" fillId="2" borderId="12" xfId="1" applyFont="1" applyFill="1" applyBorder="1"/>
    <xf numFmtId="0" fontId="5" fillId="2" borderId="2" xfId="1" applyFont="1" applyFill="1" applyBorder="1" applyAlignment="1">
      <alignment horizontal="center" vertical="center" shrinkToFit="1"/>
    </xf>
    <xf numFmtId="0" fontId="5" fillId="2" borderId="17" xfId="1" applyNumberFormat="1" applyFont="1" applyFill="1" applyBorder="1"/>
    <xf numFmtId="0" fontId="5" fillId="2" borderId="24" xfId="1" applyFont="1" applyFill="1" applyBorder="1"/>
    <xf numFmtId="43" fontId="5" fillId="2" borderId="25" xfId="2" applyFont="1" applyFill="1" applyBorder="1" applyAlignment="1">
      <alignment horizontal="center"/>
    </xf>
    <xf numFmtId="43" fontId="5" fillId="2" borderId="27" xfId="2" applyFont="1" applyFill="1" applyBorder="1" applyAlignment="1">
      <alignment horizontal="center"/>
    </xf>
    <xf numFmtId="43" fontId="5" fillId="2" borderId="24" xfId="2" applyFont="1" applyFill="1" applyBorder="1"/>
    <xf numFmtId="166" fontId="5" fillId="2" borderId="18" xfId="2" applyNumberFormat="1" applyFont="1" applyFill="1" applyBorder="1"/>
    <xf numFmtId="2" fontId="3" fillId="2" borderId="0" xfId="1" applyNumberFormat="1" applyFont="1" applyFill="1" applyBorder="1" applyAlignment="1"/>
    <xf numFmtId="0" fontId="3" fillId="2" borderId="6" xfId="1" applyFont="1" applyFill="1" applyBorder="1" applyAlignment="1">
      <alignment horizontal="left"/>
    </xf>
    <xf numFmtId="167" fontId="5" fillId="2" borderId="6" xfId="1" applyNumberFormat="1" applyFont="1" applyFill="1" applyBorder="1" applyAlignment="1"/>
    <xf numFmtId="0" fontId="3" fillId="2" borderId="2" xfId="1" applyFont="1" applyFill="1" applyBorder="1" applyAlignment="1">
      <alignment horizontal="center" vertical="center" shrinkToFit="1"/>
    </xf>
    <xf numFmtId="0" fontId="21" fillId="0" borderId="81" xfId="0" applyFont="1" applyBorder="1" applyAlignment="1">
      <alignment vertical="center"/>
    </xf>
    <xf numFmtId="175" fontId="20" fillId="0" borderId="80" xfId="4" applyNumberFormat="1" applyFont="1" applyBorder="1" applyAlignment="1">
      <alignment horizontal="center"/>
    </xf>
    <xf numFmtId="0" fontId="20" fillId="0" borderId="80" xfId="0" applyFont="1" applyBorder="1" applyAlignment="1">
      <alignment horizontal="center"/>
    </xf>
    <xf numFmtId="43" fontId="20" fillId="0" borderId="80" xfId="4" applyFont="1" applyFill="1" applyBorder="1"/>
    <xf numFmtId="43" fontId="23" fillId="3" borderId="80" xfId="4" applyNumberFormat="1" applyFont="1" applyFill="1" applyBorder="1" applyAlignment="1">
      <alignment horizontal="center"/>
    </xf>
    <xf numFmtId="175" fontId="20" fillId="3" borderId="80" xfId="4" applyNumberFormat="1" applyFont="1" applyFill="1" applyBorder="1"/>
    <xf numFmtId="43" fontId="20" fillId="3" borderId="80" xfId="4" applyFont="1" applyFill="1" applyBorder="1"/>
    <xf numFmtId="43" fontId="21" fillId="0" borderId="80" xfId="4" applyFont="1" applyBorder="1"/>
    <xf numFmtId="0" fontId="20" fillId="0" borderId="80" xfId="0" applyFont="1" applyBorder="1"/>
    <xf numFmtId="0" fontId="5" fillId="2" borderId="17" xfId="1" applyFont="1" applyFill="1" applyBorder="1"/>
    <xf numFmtId="0" fontId="5" fillId="2" borderId="4" xfId="1" applyFont="1" applyFill="1" applyBorder="1" applyAlignment="1">
      <alignment horizontal="left"/>
    </xf>
    <xf numFmtId="43" fontId="5" fillId="2" borderId="3" xfId="4" applyFont="1" applyFill="1" applyBorder="1" applyAlignment="1">
      <alignment horizontal="right"/>
    </xf>
    <xf numFmtId="43" fontId="5" fillId="2" borderId="33" xfId="4" applyFont="1" applyFill="1" applyBorder="1" applyAlignment="1">
      <alignment horizontal="right"/>
    </xf>
    <xf numFmtId="0" fontId="5" fillId="2" borderId="33" xfId="1" applyFont="1" applyFill="1" applyBorder="1"/>
    <xf numFmtId="0" fontId="53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" fontId="5" fillId="2" borderId="18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center" vertical="center"/>
    </xf>
    <xf numFmtId="43" fontId="21" fillId="0" borderId="33" xfId="0" applyNumberFormat="1" applyFont="1" applyBorder="1"/>
    <xf numFmtId="0" fontId="53" fillId="17" borderId="90" xfId="0" applyFont="1" applyFill="1" applyBorder="1"/>
    <xf numFmtId="0" fontId="4" fillId="17" borderId="88" xfId="5" applyFont="1" applyFill="1" applyBorder="1"/>
    <xf numFmtId="0" fontId="4" fillId="17" borderId="89" xfId="5" applyFont="1" applyFill="1" applyBorder="1" applyAlignment="1">
      <alignment horizontal="center"/>
    </xf>
    <xf numFmtId="43" fontId="4" fillId="17" borderId="2" xfId="4" applyFont="1" applyFill="1" applyBorder="1"/>
    <xf numFmtId="0" fontId="4" fillId="17" borderId="2" xfId="5" applyFont="1" applyFill="1" applyBorder="1"/>
    <xf numFmtId="0" fontId="53" fillId="17" borderId="3" xfId="0" applyFont="1" applyFill="1" applyBorder="1"/>
    <xf numFmtId="0" fontId="4" fillId="17" borderId="4" xfId="5" applyFont="1" applyFill="1" applyBorder="1"/>
    <xf numFmtId="0" fontId="4" fillId="17" borderId="33" xfId="5" applyFont="1" applyFill="1" applyBorder="1" applyAlignment="1">
      <alignment horizontal="center"/>
    </xf>
    <xf numFmtId="0" fontId="4" fillId="17" borderId="3" xfId="5" applyFont="1" applyFill="1" applyBorder="1"/>
    <xf numFmtId="0" fontId="33" fillId="0" borderId="2" xfId="5" applyFont="1" applyBorder="1"/>
    <xf numFmtId="0" fontId="6" fillId="8" borderId="3" xfId="5" applyFont="1" applyFill="1" applyBorder="1"/>
    <xf numFmtId="0" fontId="6" fillId="8" borderId="4" xfId="5" applyFont="1" applyFill="1" applyBorder="1"/>
    <xf numFmtId="0" fontId="6" fillId="8" borderId="33" xfId="5" applyFont="1" applyFill="1" applyBorder="1" applyAlignment="1">
      <alignment horizontal="center"/>
    </xf>
    <xf numFmtId="0" fontId="6" fillId="8" borderId="2" xfId="5" applyFont="1" applyFill="1" applyBorder="1"/>
    <xf numFmtId="43" fontId="6" fillId="0" borderId="2" xfId="7" applyFont="1" applyBorder="1" applyProtection="1">
      <protection locked="0" hidden="1"/>
    </xf>
    <xf numFmtId="43" fontId="13" fillId="8" borderId="1" xfId="4" applyFont="1" applyFill="1" applyBorder="1" applyAlignment="1">
      <alignment horizontal="center" wrapText="1"/>
    </xf>
    <xf numFmtId="0" fontId="13" fillId="8" borderId="17" xfId="0" applyFont="1" applyFill="1" applyBorder="1" applyAlignment="1">
      <alignment horizontal="center"/>
    </xf>
    <xf numFmtId="0" fontId="13" fillId="8" borderId="19" xfId="0" applyFont="1" applyFill="1" applyBorder="1" applyAlignment="1">
      <alignment horizontal="left"/>
    </xf>
    <xf numFmtId="43" fontId="12" fillId="8" borderId="19" xfId="4" applyFont="1" applyFill="1" applyBorder="1"/>
    <xf numFmtId="43" fontId="12" fillId="8" borderId="19" xfId="4" applyFont="1" applyFill="1" applyBorder="1" applyAlignment="1">
      <alignment horizontal="center"/>
    </xf>
    <xf numFmtId="43" fontId="12" fillId="8" borderId="19" xfId="0" applyNumberFormat="1" applyFont="1" applyFill="1" applyBorder="1" applyAlignment="1">
      <alignment horizontal="left"/>
    </xf>
    <xf numFmtId="0" fontId="12" fillId="8" borderId="19" xfId="0" applyFont="1" applyFill="1" applyBorder="1"/>
    <xf numFmtId="0" fontId="13" fillId="8" borderId="8" xfId="0" applyFont="1" applyFill="1" applyBorder="1" applyAlignment="1">
      <alignment horizontal="center"/>
    </xf>
    <xf numFmtId="0" fontId="12" fillId="8" borderId="9" xfId="0" applyFont="1" applyFill="1" applyBorder="1" applyAlignment="1">
      <alignment horizontal="left"/>
    </xf>
    <xf numFmtId="170" fontId="12" fillId="8" borderId="9" xfId="4" applyNumberFormat="1" applyFont="1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43" fontId="12" fillId="8" borderId="9" xfId="4" applyFont="1" applyFill="1" applyBorder="1"/>
    <xf numFmtId="171" fontId="12" fillId="8" borderId="9" xfId="0" applyNumberFormat="1" applyFont="1" applyFill="1" applyBorder="1" applyAlignment="1">
      <alignment horizontal="left"/>
    </xf>
    <xf numFmtId="0" fontId="12" fillId="8" borderId="9" xfId="0" applyFont="1" applyFill="1" applyBorder="1"/>
    <xf numFmtId="170" fontId="12" fillId="8" borderId="9" xfId="4" applyNumberFormat="1" applyFont="1" applyFill="1" applyBorder="1"/>
    <xf numFmtId="0" fontId="13" fillId="8" borderId="18" xfId="0" applyFont="1" applyFill="1" applyBorder="1" applyAlignment="1">
      <alignment horizontal="center"/>
    </xf>
    <xf numFmtId="0" fontId="12" fillId="8" borderId="16" xfId="0" applyFont="1" applyFill="1" applyBorder="1" applyAlignment="1">
      <alignment horizontal="left"/>
    </xf>
    <xf numFmtId="170" fontId="12" fillId="8" borderId="16" xfId="4" applyNumberFormat="1" applyFont="1" applyFill="1" applyBorder="1"/>
    <xf numFmtId="0" fontId="12" fillId="8" borderId="16" xfId="0" applyFont="1" applyFill="1" applyBorder="1" applyAlignment="1">
      <alignment horizontal="center"/>
    </xf>
    <xf numFmtId="43" fontId="12" fillId="8" borderId="16" xfId="4" applyFont="1" applyFill="1" applyBorder="1"/>
    <xf numFmtId="171" fontId="12" fillId="8" borderId="16" xfId="0" applyNumberFormat="1" applyFont="1" applyFill="1" applyBorder="1" applyAlignment="1">
      <alignment horizontal="left"/>
    </xf>
    <xf numFmtId="0" fontId="12" fillId="8" borderId="16" xfId="0" applyFont="1" applyFill="1" applyBorder="1"/>
    <xf numFmtId="0" fontId="12" fillId="8" borderId="19" xfId="0" applyFont="1" applyFill="1" applyBorder="1" applyAlignment="1">
      <alignment horizontal="center"/>
    </xf>
    <xf numFmtId="171" fontId="12" fillId="8" borderId="34" xfId="0" applyNumberFormat="1" applyFont="1" applyFill="1" applyBorder="1" applyAlignment="1">
      <alignment horizontal="left"/>
    </xf>
    <xf numFmtId="0" fontId="12" fillId="8" borderId="17" xfId="0" applyFont="1" applyFill="1" applyBorder="1"/>
    <xf numFmtId="171" fontId="12" fillId="8" borderId="5" xfId="0" applyNumberFormat="1" applyFont="1" applyFill="1" applyBorder="1" applyAlignment="1">
      <alignment horizontal="left"/>
    </xf>
    <xf numFmtId="0" fontId="12" fillId="8" borderId="8" xfId="0" applyFont="1" applyFill="1" applyBorder="1"/>
    <xf numFmtId="171" fontId="12" fillId="8" borderId="28" xfId="0" applyNumberFormat="1" applyFont="1" applyFill="1" applyBorder="1" applyAlignment="1">
      <alignment horizontal="left"/>
    </xf>
    <xf numFmtId="0" fontId="12" fillId="8" borderId="18" xfId="0" applyFont="1" applyFill="1" applyBorder="1"/>
    <xf numFmtId="0" fontId="13" fillId="8" borderId="0" xfId="0" applyFont="1" applyFill="1" applyBorder="1" applyAlignment="1">
      <alignment horizontal="center"/>
    </xf>
    <xf numFmtId="0" fontId="13" fillId="8" borderId="84" xfId="0" applyFont="1" applyFill="1" applyBorder="1" applyAlignment="1">
      <alignment horizontal="left"/>
    </xf>
    <xf numFmtId="170" fontId="12" fillId="8" borderId="84" xfId="4" applyNumberFormat="1" applyFont="1" applyFill="1" applyBorder="1"/>
    <xf numFmtId="0" fontId="12" fillId="8" borderId="84" xfId="0" applyFont="1" applyFill="1" applyBorder="1" applyAlignment="1">
      <alignment horizontal="center"/>
    </xf>
    <xf numFmtId="43" fontId="12" fillId="8" borderId="84" xfId="4" applyFont="1" applyFill="1" applyBorder="1"/>
    <xf numFmtId="171" fontId="12" fillId="8" borderId="84" xfId="0" applyNumberFormat="1" applyFont="1" applyFill="1" applyBorder="1" applyAlignment="1">
      <alignment horizontal="left"/>
    </xf>
    <xf numFmtId="0" fontId="12" fillId="8" borderId="84" xfId="0" applyFont="1" applyFill="1" applyBorder="1"/>
    <xf numFmtId="0" fontId="13" fillId="8" borderId="83" xfId="0" applyFont="1" applyFill="1" applyBorder="1" applyAlignment="1">
      <alignment horizontal="center"/>
    </xf>
    <xf numFmtId="0" fontId="12" fillId="8" borderId="8" xfId="0" applyFont="1" applyFill="1" applyBorder="1" applyAlignment="1"/>
    <xf numFmtId="170" fontId="12" fillId="8" borderId="8" xfId="0" applyNumberFormat="1" applyFont="1" applyFill="1" applyBorder="1" applyAlignment="1"/>
    <xf numFmtId="0" fontId="12" fillId="8" borderId="8" xfId="0" applyFont="1" applyFill="1" applyBorder="1" applyAlignment="1">
      <alignment horizontal="center"/>
    </xf>
    <xf numFmtId="43" fontId="12" fillId="8" borderId="13" xfId="4" applyFont="1" applyFill="1" applyBorder="1"/>
    <xf numFmtId="171" fontId="12" fillId="8" borderId="13" xfId="0" applyNumberFormat="1" applyFont="1" applyFill="1" applyBorder="1" applyAlignment="1">
      <alignment horizontal="left"/>
    </xf>
    <xf numFmtId="0" fontId="58" fillId="8" borderId="14" xfId="0" applyFont="1" applyFill="1" applyBorder="1" applyAlignment="1">
      <alignment horizontal="center"/>
    </xf>
    <xf numFmtId="43" fontId="12" fillId="8" borderId="24" xfId="4" applyFont="1" applyFill="1" applyBorder="1"/>
    <xf numFmtId="0" fontId="12" fillId="8" borderId="18" xfId="0" applyFont="1" applyFill="1" applyBorder="1" applyAlignment="1"/>
    <xf numFmtId="170" fontId="12" fillId="8" borderId="18" xfId="0" applyNumberFormat="1" applyFont="1" applyFill="1" applyBorder="1" applyAlignment="1"/>
    <xf numFmtId="0" fontId="12" fillId="8" borderId="18" xfId="0" applyFont="1" applyFill="1" applyBorder="1" applyAlignment="1">
      <alignment horizontal="center"/>
    </xf>
    <xf numFmtId="43" fontId="12" fillId="8" borderId="32" xfId="4" applyFont="1" applyFill="1" applyBorder="1"/>
    <xf numFmtId="171" fontId="12" fillId="8" borderId="32" xfId="0" applyNumberFormat="1" applyFont="1" applyFill="1" applyBorder="1" applyAlignment="1">
      <alignment horizontal="left"/>
    </xf>
    <xf numFmtId="0" fontId="58" fillId="8" borderId="18" xfId="0" applyFont="1" applyFill="1" applyBorder="1" applyAlignment="1">
      <alignment horizontal="center"/>
    </xf>
    <xf numFmtId="0" fontId="12" fillId="8" borderId="0" xfId="0" applyFont="1" applyFill="1" applyBorder="1" applyAlignment="1"/>
    <xf numFmtId="171" fontId="12" fillId="8" borderId="72" xfId="0" applyNumberFormat="1" applyFont="1" applyFill="1" applyBorder="1" applyAlignment="1"/>
    <xf numFmtId="43" fontId="12" fillId="8" borderId="72" xfId="4" applyFont="1" applyFill="1" applyBorder="1" applyAlignment="1"/>
    <xf numFmtId="43" fontId="12" fillId="8" borderId="72" xfId="4" applyFont="1" applyFill="1" applyBorder="1" applyAlignment="1">
      <alignment horizontal="right"/>
    </xf>
    <xf numFmtId="43" fontId="13" fillId="8" borderId="72" xfId="0" applyNumberFormat="1" applyFont="1" applyFill="1" applyBorder="1"/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right"/>
    </xf>
    <xf numFmtId="43" fontId="12" fillId="0" borderId="33" xfId="4" applyFont="1" applyBorder="1"/>
    <xf numFmtId="0" fontId="12" fillId="0" borderId="33" xfId="0" applyFont="1" applyBorder="1" applyAlignment="1">
      <alignment horizontal="left"/>
    </xf>
    <xf numFmtId="43" fontId="13" fillId="0" borderId="33" xfId="4" applyFont="1" applyBorder="1" applyAlignment="1">
      <alignment horizontal="center"/>
    </xf>
    <xf numFmtId="43" fontId="13" fillId="0" borderId="33" xfId="0" applyNumberFormat="1" applyFont="1" applyBorder="1" applyAlignment="1">
      <alignment horizontal="left"/>
    </xf>
    <xf numFmtId="0" fontId="12" fillId="0" borderId="33" xfId="0" applyFont="1" applyBorder="1"/>
    <xf numFmtId="43" fontId="13" fillId="8" borderId="1" xfId="4" applyFont="1" applyFill="1" applyBorder="1" applyAlignment="1">
      <alignment vertical="center" wrapText="1"/>
    </xf>
    <xf numFmtId="0" fontId="13" fillId="8" borderId="1" xfId="0" applyFont="1" applyFill="1" applyBorder="1" applyAlignment="1">
      <alignment vertical="center" wrapText="1"/>
    </xf>
    <xf numFmtId="0" fontId="13" fillId="8" borderId="2" xfId="0" applyFont="1" applyFill="1" applyBorder="1" applyAlignment="1">
      <alignment vertical="center"/>
    </xf>
    <xf numFmtId="43" fontId="13" fillId="8" borderId="1" xfId="0" applyNumberFormat="1" applyFont="1" applyFill="1" applyBorder="1" applyAlignment="1">
      <alignment vertical="center" wrapText="1"/>
    </xf>
    <xf numFmtId="0" fontId="12" fillId="8" borderId="1" xfId="0" applyFont="1" applyFill="1" applyBorder="1" applyAlignment="1">
      <alignment vertical="center"/>
    </xf>
    <xf numFmtId="43" fontId="31" fillId="0" borderId="2" xfId="4" applyFont="1" applyBorder="1" applyProtection="1">
      <protection locked="0" hidden="1"/>
    </xf>
    <xf numFmtId="43" fontId="4" fillId="2" borderId="0" xfId="4" applyFont="1" applyFill="1"/>
    <xf numFmtId="43" fontId="4" fillId="2" borderId="0" xfId="1" applyNumberFormat="1" applyFont="1" applyFill="1"/>
    <xf numFmtId="43" fontId="24" fillId="16" borderId="8" xfId="4" applyFont="1" applyFill="1" applyBorder="1"/>
    <xf numFmtId="0" fontId="54" fillId="3" borderId="57" xfId="10" applyFont="1" applyFill="1" applyBorder="1" applyAlignment="1" applyProtection="1">
      <alignment horizontal="left"/>
      <protection locked="0"/>
    </xf>
    <xf numFmtId="0" fontId="54" fillId="3" borderId="67" xfId="10" applyFont="1" applyFill="1" applyBorder="1" applyAlignment="1" applyProtection="1">
      <alignment horizontal="left"/>
      <protection locked="0"/>
    </xf>
    <xf numFmtId="0" fontId="54" fillId="3" borderId="58" xfId="10" applyFont="1" applyFill="1" applyBorder="1" applyAlignment="1" applyProtection="1">
      <alignment horizontal="left"/>
      <protection locked="0"/>
    </xf>
    <xf numFmtId="49" fontId="54" fillId="3" borderId="57" xfId="10" applyNumberFormat="1" applyFont="1" applyFill="1" applyBorder="1" applyAlignment="1" applyProtection="1">
      <alignment horizontal="left"/>
      <protection locked="0"/>
    </xf>
    <xf numFmtId="49" fontId="54" fillId="3" borderId="67" xfId="10" applyNumberFormat="1" applyFont="1" applyFill="1" applyBorder="1" applyAlignment="1" applyProtection="1">
      <alignment horizontal="left"/>
      <protection locked="0"/>
    </xf>
    <xf numFmtId="49" fontId="54" fillId="3" borderId="58" xfId="10" applyNumberFormat="1" applyFont="1" applyFill="1" applyBorder="1" applyAlignment="1" applyProtection="1">
      <alignment horizontal="left"/>
      <protection locked="0"/>
    </xf>
    <xf numFmtId="174" fontId="1" fillId="0" borderId="25" xfId="5" applyNumberFormat="1" applyFont="1" applyBorder="1" applyAlignment="1">
      <alignment horizontal="center"/>
    </xf>
    <xf numFmtId="0" fontId="1" fillId="0" borderId="27" xfId="5" applyFont="1" applyBorder="1" applyAlignment="1">
      <alignment horizontal="center"/>
    </xf>
    <xf numFmtId="0" fontId="1" fillId="0" borderId="25" xfId="5" applyFont="1" applyBorder="1" applyAlignment="1">
      <alignment horizontal="center"/>
    </xf>
    <xf numFmtId="14" fontId="1" fillId="0" borderId="3" xfId="5" applyNumberFormat="1" applyFont="1" applyBorder="1" applyAlignment="1">
      <alignment horizontal="center"/>
    </xf>
    <xf numFmtId="14" fontId="1" fillId="0" borderId="33" xfId="5" applyNumberFormat="1" applyFont="1" applyBorder="1" applyAlignment="1">
      <alignment horizontal="center"/>
    </xf>
    <xf numFmtId="0" fontId="1" fillId="0" borderId="65" xfId="5" applyFont="1" applyBorder="1" applyAlignment="1">
      <alignment horizontal="center"/>
    </xf>
    <xf numFmtId="0" fontId="1" fillId="0" borderId="66" xfId="5" applyFont="1" applyBorder="1" applyAlignment="1">
      <alignment horizontal="center"/>
    </xf>
    <xf numFmtId="0" fontId="38" fillId="14" borderId="50" xfId="10" applyFont="1" applyFill="1" applyBorder="1" applyAlignment="1">
      <alignment horizontal="center" vertical="center"/>
    </xf>
    <xf numFmtId="0" fontId="38" fillId="14" borderId="51" xfId="10" applyFont="1" applyFill="1" applyBorder="1" applyAlignment="1">
      <alignment horizontal="center" vertical="center"/>
    </xf>
    <xf numFmtId="0" fontId="38" fillId="14" borderId="52" xfId="10" applyFont="1" applyFill="1" applyBorder="1" applyAlignment="1">
      <alignment horizontal="center" vertical="center"/>
    </xf>
    <xf numFmtId="0" fontId="43" fillId="0" borderId="56" xfId="10" applyFont="1" applyBorder="1" applyAlignment="1">
      <alignment horizontal="center"/>
    </xf>
    <xf numFmtId="0" fontId="1" fillId="0" borderId="37" xfId="5" applyFont="1" applyBorder="1" applyAlignment="1">
      <alignment horizontal="center"/>
    </xf>
    <xf numFmtId="0" fontId="1" fillId="0" borderId="38" xfId="5" applyFont="1" applyBorder="1" applyAlignment="1">
      <alignment horizontal="center"/>
    </xf>
    <xf numFmtId="2" fontId="45" fillId="0" borderId="57" xfId="7" applyNumberFormat="1" applyFont="1" applyBorder="1" applyAlignment="1" applyProtection="1">
      <alignment horizontal="center"/>
      <protection locked="0"/>
    </xf>
    <xf numFmtId="2" fontId="45" fillId="0" borderId="58" xfId="7" applyNumberFormat="1" applyFont="1" applyBorder="1" applyAlignment="1" applyProtection="1">
      <alignment horizontal="center"/>
      <protection locked="0"/>
    </xf>
    <xf numFmtId="173" fontId="1" fillId="0" borderId="25" xfId="5" applyNumberFormat="1" applyFont="1" applyBorder="1" applyAlignment="1">
      <alignment horizontal="center"/>
    </xf>
    <xf numFmtId="173" fontId="1" fillId="0" borderId="27" xfId="5" applyNumberFormat="1" applyFont="1" applyBorder="1" applyAlignment="1">
      <alignment horizontal="center"/>
    </xf>
    <xf numFmtId="2" fontId="45" fillId="0" borderId="61" xfId="7" applyNumberFormat="1" applyFont="1" applyBorder="1" applyAlignment="1" applyProtection="1">
      <alignment horizontal="center"/>
      <protection locked="0"/>
    </xf>
    <xf numFmtId="2" fontId="45" fillId="0" borderId="62" xfId="7" applyNumberFormat="1" applyFont="1" applyBorder="1" applyAlignment="1" applyProtection="1">
      <alignment horizontal="center"/>
      <protection locked="0"/>
    </xf>
    <xf numFmtId="0" fontId="47" fillId="15" borderId="0" xfId="1" applyFont="1" applyFill="1" applyAlignment="1">
      <alignment horizontal="left" vertical="top"/>
    </xf>
    <xf numFmtId="2" fontId="45" fillId="0" borderId="63" xfId="7" quotePrefix="1" applyNumberFormat="1" applyFont="1" applyBorder="1" applyAlignment="1">
      <alignment horizontal="center"/>
    </xf>
    <xf numFmtId="2" fontId="45" fillId="0" borderId="64" xfId="7" applyNumberFormat="1" applyFont="1" applyBorder="1" applyAlignment="1">
      <alignment horizontal="center"/>
    </xf>
    <xf numFmtId="0" fontId="22" fillId="0" borderId="2" xfId="5" applyFont="1" applyBorder="1" applyAlignment="1" applyProtection="1">
      <alignment horizontal="center"/>
      <protection hidden="1"/>
    </xf>
    <xf numFmtId="0" fontId="22" fillId="0" borderId="0" xfId="5" applyFont="1" applyAlignment="1" applyProtection="1">
      <alignment horizontal="center"/>
      <protection hidden="1"/>
    </xf>
    <xf numFmtId="0" fontId="22" fillId="0" borderId="31" xfId="5" applyFont="1" applyBorder="1" applyAlignment="1" applyProtection="1">
      <alignment horizontal="center" vertical="center"/>
      <protection hidden="1"/>
    </xf>
    <xf numFmtId="0" fontId="22" fillId="0" borderId="32" xfId="5" applyFont="1" applyBorder="1" applyAlignment="1" applyProtection="1">
      <alignment horizontal="center" vertical="center"/>
      <protection hidden="1"/>
    </xf>
    <xf numFmtId="0" fontId="60" fillId="8" borderId="87" xfId="0" applyFont="1" applyFill="1" applyBorder="1" applyAlignment="1">
      <alignment horizontal="center"/>
    </xf>
    <xf numFmtId="0" fontId="60" fillId="8" borderId="85" xfId="0" applyFont="1" applyFill="1" applyBorder="1" applyAlignment="1">
      <alignment horizontal="center"/>
    </xf>
    <xf numFmtId="0" fontId="60" fillId="8" borderId="86" xfId="0" applyFont="1" applyFill="1" applyBorder="1" applyAlignment="1">
      <alignment horizontal="center"/>
    </xf>
    <xf numFmtId="0" fontId="30" fillId="0" borderId="35" xfId="5" applyFont="1" applyBorder="1" applyAlignment="1" applyProtection="1">
      <alignment horizontal="left"/>
      <protection locked="0"/>
    </xf>
    <xf numFmtId="0" fontId="30" fillId="0" borderId="36" xfId="5" applyFont="1" applyBorder="1" applyAlignment="1" applyProtection="1">
      <alignment horizontal="left"/>
      <protection locked="0"/>
    </xf>
    <xf numFmtId="0" fontId="30" fillId="0" borderId="1" xfId="5" applyFont="1" applyBorder="1" applyAlignment="1" applyProtection="1">
      <alignment horizontal="left"/>
      <protection locked="0"/>
    </xf>
    <xf numFmtId="0" fontId="30" fillId="0" borderId="77" xfId="6" applyFont="1" applyBorder="1" applyAlignment="1" applyProtection="1">
      <alignment horizontal="center"/>
      <protection locked="0" hidden="1"/>
    </xf>
    <xf numFmtId="0" fontId="30" fillId="0" borderId="75" xfId="6" applyFont="1" applyBorder="1" applyAlignment="1" applyProtection="1">
      <alignment horizontal="center"/>
      <protection locked="0" hidden="1"/>
    </xf>
    <xf numFmtId="0" fontId="30" fillId="0" borderId="35" xfId="6" applyFont="1" applyBorder="1" applyAlignment="1" applyProtection="1">
      <alignment horizontal="center"/>
      <protection locked="0" hidden="1"/>
    </xf>
    <xf numFmtId="0" fontId="30" fillId="0" borderId="1" xfId="6" applyFont="1" applyBorder="1" applyAlignment="1" applyProtection="1">
      <alignment horizontal="center"/>
      <protection locked="0" hidden="1"/>
    </xf>
    <xf numFmtId="0" fontId="30" fillId="0" borderId="90" xfId="5" applyFont="1" applyBorder="1" applyAlignment="1" applyProtection="1">
      <alignment horizontal="left"/>
      <protection locked="0"/>
    </xf>
    <xf numFmtId="0" fontId="30" fillId="0" borderId="88" xfId="5" applyFont="1" applyBorder="1" applyAlignment="1" applyProtection="1">
      <alignment horizontal="left"/>
      <protection locked="0"/>
    </xf>
    <xf numFmtId="0" fontId="30" fillId="0" borderId="89" xfId="5" applyFont="1" applyBorder="1" applyAlignment="1" applyProtection="1">
      <alignment horizontal="left"/>
      <protection locked="0"/>
    </xf>
    <xf numFmtId="0" fontId="59" fillId="0" borderId="90" xfId="12" applyBorder="1" applyAlignment="1" applyProtection="1">
      <alignment horizontal="left"/>
      <protection locked="0"/>
    </xf>
    <xf numFmtId="0" fontId="59" fillId="0" borderId="88" xfId="12" applyBorder="1" applyAlignment="1" applyProtection="1">
      <alignment horizontal="left"/>
      <protection locked="0"/>
    </xf>
    <xf numFmtId="0" fontId="59" fillId="0" borderId="89" xfId="12" applyBorder="1" applyAlignment="1" applyProtection="1">
      <alignment horizontal="left"/>
      <protection locked="0"/>
    </xf>
    <xf numFmtId="0" fontId="31" fillId="0" borderId="35" xfId="5" applyFont="1" applyBorder="1" applyAlignment="1" applyProtection="1">
      <alignment horizontal="left"/>
      <protection locked="0"/>
    </xf>
    <xf numFmtId="0" fontId="31" fillId="0" borderId="36" xfId="5" applyFont="1" applyBorder="1" applyAlignment="1" applyProtection="1">
      <alignment horizontal="left"/>
      <protection locked="0"/>
    </xf>
    <xf numFmtId="0" fontId="31" fillId="0" borderId="1" xfId="5" applyFont="1" applyBorder="1" applyAlignment="1" applyProtection="1">
      <alignment horizontal="left"/>
      <protection locked="0"/>
    </xf>
    <xf numFmtId="0" fontId="4" fillId="8" borderId="35" xfId="5" applyFont="1" applyFill="1" applyBorder="1" applyAlignment="1">
      <alignment horizontal="center"/>
    </xf>
    <xf numFmtId="0" fontId="4" fillId="8" borderId="36" xfId="5" applyFont="1" applyFill="1" applyBorder="1" applyAlignment="1">
      <alignment horizontal="center"/>
    </xf>
    <xf numFmtId="0" fontId="4" fillId="8" borderId="1" xfId="5" applyFont="1" applyFill="1" applyBorder="1" applyAlignment="1">
      <alignment horizontal="center"/>
    </xf>
    <xf numFmtId="0" fontId="6" fillId="10" borderId="31" xfId="6" applyFont="1" applyFill="1" applyBorder="1" applyAlignment="1" applyProtection="1">
      <alignment horizontal="center" vertical="center"/>
      <protection hidden="1"/>
    </xf>
    <xf numFmtId="0" fontId="6" fillId="10" borderId="24" xfId="6" applyFont="1" applyFill="1" applyBorder="1" applyAlignment="1" applyProtection="1">
      <alignment horizontal="center" vertical="center"/>
      <protection hidden="1"/>
    </xf>
    <xf numFmtId="0" fontId="6" fillId="10" borderId="32" xfId="6" applyFont="1" applyFill="1" applyBorder="1" applyAlignment="1" applyProtection="1">
      <alignment horizontal="center" vertical="center"/>
      <protection hidden="1"/>
    </xf>
    <xf numFmtId="0" fontId="6" fillId="10" borderId="35" xfId="6" applyFont="1" applyFill="1" applyBorder="1" applyAlignment="1" applyProtection="1">
      <alignment horizontal="center"/>
      <protection hidden="1"/>
    </xf>
    <xf numFmtId="0" fontId="6" fillId="10" borderId="36" xfId="6" applyFont="1" applyFill="1" applyBorder="1" applyAlignment="1" applyProtection="1">
      <alignment horizontal="center"/>
      <protection hidden="1"/>
    </xf>
    <xf numFmtId="0" fontId="6" fillId="10" borderId="1" xfId="6" applyFont="1" applyFill="1" applyBorder="1" applyAlignment="1" applyProtection="1">
      <alignment horizontal="center"/>
      <protection hidden="1"/>
    </xf>
    <xf numFmtId="0" fontId="6" fillId="10" borderId="37" xfId="6" applyFont="1" applyFill="1" applyBorder="1" applyAlignment="1" applyProtection="1">
      <alignment horizontal="center" vertical="center"/>
      <protection hidden="1"/>
    </xf>
    <xf numFmtId="0" fontId="6" fillId="10" borderId="38" xfId="6" applyFont="1" applyFill="1" applyBorder="1" applyAlignment="1" applyProtection="1">
      <alignment horizontal="center" vertical="center"/>
      <protection hidden="1"/>
    </xf>
    <xf numFmtId="0" fontId="6" fillId="10" borderId="25" xfId="6" applyFont="1" applyFill="1" applyBorder="1" applyAlignment="1" applyProtection="1">
      <alignment horizontal="center" vertical="center"/>
      <protection hidden="1"/>
    </xf>
    <xf numFmtId="0" fontId="6" fillId="10" borderId="27" xfId="6" applyFont="1" applyFill="1" applyBorder="1" applyAlignment="1" applyProtection="1">
      <alignment horizontal="center" vertical="center"/>
      <protection hidden="1"/>
    </xf>
    <xf numFmtId="0" fontId="6" fillId="10" borderId="3" xfId="6" applyFont="1" applyFill="1" applyBorder="1" applyAlignment="1" applyProtection="1">
      <alignment horizontal="center" vertical="center"/>
      <protection hidden="1"/>
    </xf>
    <xf numFmtId="0" fontId="6" fillId="10" borderId="33" xfId="6" applyFont="1" applyFill="1" applyBorder="1" applyAlignment="1" applyProtection="1">
      <alignment horizontal="center" vertical="center"/>
      <protection hidden="1"/>
    </xf>
    <xf numFmtId="0" fontId="6" fillId="10" borderId="29" xfId="6" applyFont="1" applyFill="1" applyBorder="1" applyAlignment="1" applyProtection="1">
      <alignment horizontal="center" vertical="center"/>
      <protection hidden="1"/>
    </xf>
    <xf numFmtId="0" fontId="6" fillId="10" borderId="0" xfId="6" applyFont="1" applyFill="1" applyAlignment="1" applyProtection="1">
      <alignment horizontal="center" vertical="center"/>
      <protection hidden="1"/>
    </xf>
    <xf numFmtId="0" fontId="6" fillId="10" borderId="4" xfId="6" applyFont="1" applyFill="1" applyBorder="1" applyAlignment="1" applyProtection="1">
      <alignment horizontal="center" vertical="center"/>
      <protection hidden="1"/>
    </xf>
    <xf numFmtId="0" fontId="6" fillId="11" borderId="35" xfId="6" applyFont="1" applyFill="1" applyBorder="1" applyAlignment="1" applyProtection="1">
      <alignment horizontal="center"/>
      <protection hidden="1"/>
    </xf>
    <xf numFmtId="0" fontId="6" fillId="11" borderId="36" xfId="6" applyFont="1" applyFill="1" applyBorder="1" applyAlignment="1" applyProtection="1">
      <alignment horizontal="center"/>
      <protection hidden="1"/>
    </xf>
    <xf numFmtId="0" fontId="6" fillId="11" borderId="1" xfId="6" applyFont="1" applyFill="1" applyBorder="1" applyAlignment="1" applyProtection="1">
      <alignment horizontal="center"/>
      <protection hidden="1"/>
    </xf>
    <xf numFmtId="0" fontId="18" fillId="6" borderId="35" xfId="5" applyFont="1" applyFill="1" applyBorder="1" applyAlignment="1">
      <alignment horizontal="center"/>
    </xf>
    <xf numFmtId="0" fontId="18" fillId="6" borderId="36" xfId="5" applyFont="1" applyFill="1" applyBorder="1" applyAlignment="1">
      <alignment horizontal="center"/>
    </xf>
    <xf numFmtId="0" fontId="18" fillId="6" borderId="1" xfId="5" applyFont="1" applyFill="1" applyBorder="1" applyAlignment="1">
      <alignment horizontal="center"/>
    </xf>
    <xf numFmtId="0" fontId="4" fillId="5" borderId="35" xfId="5" applyFont="1" applyFill="1" applyBorder="1" applyAlignment="1">
      <alignment horizontal="center"/>
    </xf>
    <xf numFmtId="0" fontId="4" fillId="5" borderId="36" xfId="5" applyFont="1" applyFill="1" applyBorder="1" applyAlignment="1">
      <alignment horizontal="center"/>
    </xf>
    <xf numFmtId="0" fontId="4" fillId="5" borderId="1" xfId="5" applyFont="1" applyFill="1" applyBorder="1" applyAlignment="1">
      <alignment horizontal="center"/>
    </xf>
    <xf numFmtId="0" fontId="4" fillId="7" borderId="35" xfId="5" applyFont="1" applyFill="1" applyBorder="1" applyAlignment="1">
      <alignment horizontal="center"/>
    </xf>
    <xf numFmtId="0" fontId="4" fillId="7" borderId="36" xfId="5" applyFont="1" applyFill="1" applyBorder="1" applyAlignment="1">
      <alignment horizontal="center"/>
    </xf>
    <xf numFmtId="0" fontId="4" fillId="7" borderId="1" xfId="5" applyFont="1" applyFill="1" applyBorder="1" applyAlignment="1">
      <alignment horizontal="center"/>
    </xf>
    <xf numFmtId="0" fontId="6" fillId="12" borderId="35" xfId="6" applyFont="1" applyFill="1" applyBorder="1" applyAlignment="1" applyProtection="1">
      <alignment horizontal="center"/>
      <protection hidden="1"/>
    </xf>
    <xf numFmtId="0" fontId="6" fillId="12" borderId="36" xfId="6" applyFont="1" applyFill="1" applyBorder="1" applyAlignment="1" applyProtection="1">
      <alignment horizontal="center"/>
      <protection hidden="1"/>
    </xf>
    <xf numFmtId="0" fontId="6" fillId="12" borderId="1" xfId="6" applyFont="1" applyFill="1" applyBorder="1" applyAlignment="1" applyProtection="1">
      <alignment horizontal="center"/>
      <protection hidden="1"/>
    </xf>
    <xf numFmtId="1" fontId="33" fillId="11" borderId="39" xfId="6" applyNumberFormat="1" applyFont="1" applyFill="1" applyBorder="1" applyAlignment="1" applyProtection="1">
      <alignment horizontal="center"/>
      <protection hidden="1"/>
    </xf>
    <xf numFmtId="1" fontId="33" fillId="11" borderId="40" xfId="6" applyNumberFormat="1" applyFont="1" applyFill="1" applyBorder="1" applyAlignment="1" applyProtection="1">
      <alignment horizontal="center"/>
      <protection hidden="1"/>
    </xf>
    <xf numFmtId="1" fontId="33" fillId="11" borderId="41" xfId="6" applyNumberFormat="1" applyFont="1" applyFill="1" applyBorder="1" applyAlignment="1" applyProtection="1">
      <alignment horizontal="center"/>
      <protection hidden="1"/>
    </xf>
    <xf numFmtId="0" fontId="31" fillId="0" borderId="35" xfId="6" applyFont="1" applyBorder="1" applyAlignment="1" applyProtection="1">
      <alignment horizontal="center"/>
      <protection locked="0" hidden="1"/>
    </xf>
    <xf numFmtId="0" fontId="31" fillId="0" borderId="1" xfId="6" applyFont="1" applyBorder="1" applyAlignment="1" applyProtection="1">
      <alignment horizontal="center"/>
      <protection locked="0" hidden="1"/>
    </xf>
    <xf numFmtId="1" fontId="33" fillId="11" borderId="42" xfId="6" applyNumberFormat="1" applyFont="1" applyFill="1" applyBorder="1" applyAlignment="1" applyProtection="1">
      <alignment horizontal="center"/>
      <protection hidden="1"/>
    </xf>
    <xf numFmtId="1" fontId="33" fillId="11" borderId="43" xfId="6" applyNumberFormat="1" applyFont="1" applyFill="1" applyBorder="1" applyAlignment="1" applyProtection="1">
      <alignment horizontal="center"/>
      <protection hidden="1"/>
    </xf>
    <xf numFmtId="1" fontId="33" fillId="11" borderId="44" xfId="6" applyNumberFormat="1" applyFont="1" applyFill="1" applyBorder="1" applyAlignment="1" applyProtection="1">
      <alignment horizontal="center"/>
      <protection hidden="1"/>
    </xf>
    <xf numFmtId="0" fontId="1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0" fontId="13" fillId="8" borderId="0" xfId="0" applyNumberFormat="1" applyFont="1" applyFill="1" applyBorder="1" applyAlignment="1">
      <alignment horizontal="center"/>
    </xf>
    <xf numFmtId="0" fontId="12" fillId="8" borderId="72" xfId="0" applyFont="1" applyFill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2" fillId="0" borderId="15" xfId="0" applyFont="1" applyFill="1" applyBorder="1" applyAlignment="1">
      <alignment horizontal="right" vertical="center"/>
    </xf>
    <xf numFmtId="0" fontId="22" fillId="0" borderId="28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5" xfId="0" applyFont="1" applyBorder="1" applyAlignment="1">
      <alignment horizontal="right"/>
    </xf>
    <xf numFmtId="0" fontId="21" fillId="0" borderId="28" xfId="0" applyFont="1" applyBorder="1" applyAlignment="1">
      <alignment horizontal="right"/>
    </xf>
    <xf numFmtId="0" fontId="21" fillId="0" borderId="16" xfId="0" applyFont="1" applyBorder="1" applyAlignment="1">
      <alignment horizontal="right"/>
    </xf>
    <xf numFmtId="0" fontId="21" fillId="0" borderId="81" xfId="0" applyFont="1" applyBorder="1" applyAlignment="1">
      <alignment horizontal="right" vertical="center"/>
    </xf>
    <xf numFmtId="0" fontId="21" fillId="0" borderId="82" xfId="0" applyFont="1" applyBorder="1" applyAlignment="1">
      <alignment horizontal="right" vertical="center"/>
    </xf>
    <xf numFmtId="0" fontId="21" fillId="0" borderId="80" xfId="0" applyFont="1" applyBorder="1" applyAlignment="1">
      <alignment horizontal="right" vertical="center"/>
    </xf>
    <xf numFmtId="0" fontId="20" fillId="0" borderId="10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0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15" xfId="0" applyFont="1" applyBorder="1" applyAlignment="1">
      <alignment horizontal="right" vertical="center"/>
    </xf>
    <xf numFmtId="0" fontId="21" fillId="0" borderId="28" xfId="0" applyFont="1" applyBorder="1" applyAlignment="1">
      <alignment horizontal="right" vertical="center"/>
    </xf>
    <xf numFmtId="0" fontId="21" fillId="0" borderId="16" xfId="0" applyFont="1" applyBorder="1" applyAlignment="1">
      <alignment horizontal="right" vertical="center"/>
    </xf>
    <xf numFmtId="0" fontId="21" fillId="0" borderId="88" xfId="0" applyFont="1" applyBorder="1" applyAlignment="1">
      <alignment horizontal="right" vertical="center"/>
    </xf>
    <xf numFmtId="0" fontId="21" fillId="0" borderId="89" xfId="0" applyFont="1" applyBorder="1" applyAlignment="1">
      <alignment horizontal="right" vertical="center"/>
    </xf>
    <xf numFmtId="0" fontId="20" fillId="0" borderId="10" xfId="0" quotePrefix="1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1" fillId="0" borderId="88" xfId="0" applyFont="1" applyBorder="1" applyAlignment="1">
      <alignment horizontal="left" vertical="center"/>
    </xf>
    <xf numFmtId="0" fontId="21" fillId="0" borderId="89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left" vertical="center"/>
    </xf>
    <xf numFmtId="0" fontId="22" fillId="0" borderId="19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/>
    </xf>
    <xf numFmtId="0" fontId="23" fillId="0" borderId="9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left"/>
    </xf>
    <xf numFmtId="0" fontId="20" fillId="0" borderId="9" xfId="0" applyFont="1" applyBorder="1" applyAlignment="1">
      <alignment horizontal="left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37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1" fillId="0" borderId="3" xfId="0" applyFont="1" applyBorder="1" applyAlignment="1">
      <alignment horizontal="right" vertical="top"/>
    </xf>
    <xf numFmtId="0" fontId="21" fillId="0" borderId="4" xfId="0" applyFont="1" applyBorder="1" applyAlignment="1">
      <alignment horizontal="right" vertical="top"/>
    </xf>
    <xf numFmtId="0" fontId="21" fillId="0" borderId="33" xfId="0" applyFont="1" applyBorder="1" applyAlignment="1">
      <alignment horizontal="right" vertical="top"/>
    </xf>
    <xf numFmtId="0" fontId="20" fillId="0" borderId="5" xfId="0" applyFont="1" applyBorder="1" applyAlignment="1">
      <alignment horizontal="left" vertical="top"/>
    </xf>
    <xf numFmtId="0" fontId="20" fillId="0" borderId="9" xfId="0" applyFont="1" applyBorder="1" applyAlignment="1">
      <alignment horizontal="left" vertical="top"/>
    </xf>
    <xf numFmtId="0" fontId="21" fillId="0" borderId="0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0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left"/>
    </xf>
    <xf numFmtId="0" fontId="20" fillId="0" borderId="0" xfId="0" applyFont="1" applyAlignment="1">
      <alignment horizontal="left"/>
    </xf>
    <xf numFmtId="0" fontId="22" fillId="0" borderId="2" xfId="0" applyFont="1" applyFill="1" applyBorder="1" applyAlignment="1">
      <alignment horizontal="center" vertical="center"/>
    </xf>
    <xf numFmtId="175" fontId="22" fillId="0" borderId="1" xfId="4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/>
    </xf>
    <xf numFmtId="0" fontId="21" fillId="0" borderId="76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3" xfId="0" applyFont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0" fontId="21" fillId="0" borderId="33" xfId="0" applyFont="1" applyBorder="1" applyAlignment="1">
      <alignment horizontal="right" vertical="center"/>
    </xf>
    <xf numFmtId="0" fontId="21" fillId="0" borderId="98" xfId="0" applyFont="1" applyBorder="1" applyAlignment="1">
      <alignment horizontal="center" vertical="center"/>
    </xf>
    <xf numFmtId="0" fontId="21" fillId="0" borderId="99" xfId="0" applyFont="1" applyBorder="1" applyAlignment="1">
      <alignment horizontal="center" vertical="center"/>
    </xf>
    <xf numFmtId="0" fontId="21" fillId="0" borderId="10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23" fillId="0" borderId="9" xfId="0" applyFont="1" applyBorder="1" applyAlignment="1">
      <alignment horizontal="left"/>
    </xf>
    <xf numFmtId="0" fontId="21" fillId="0" borderId="11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2" fillId="0" borderId="76" xfId="0" applyFont="1" applyFill="1" applyBorder="1" applyAlignment="1">
      <alignment horizontal="left" vertical="center"/>
    </xf>
    <xf numFmtId="0" fontId="22" fillId="0" borderId="76" xfId="0" applyFont="1" applyFill="1" applyBorder="1" applyAlignment="1">
      <alignment horizontal="left" vertical="top"/>
    </xf>
    <xf numFmtId="0" fontId="22" fillId="0" borderId="34" xfId="0" applyFont="1" applyFill="1" applyBorder="1" applyAlignment="1">
      <alignment horizontal="left" vertical="top"/>
    </xf>
    <xf numFmtId="0" fontId="22" fillId="0" borderId="19" xfId="0" applyFont="1" applyFill="1" applyBorder="1" applyAlignment="1">
      <alignment horizontal="left" vertical="top"/>
    </xf>
    <xf numFmtId="0" fontId="20" fillId="8" borderId="10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left" vertical="center"/>
    </xf>
    <xf numFmtId="0" fontId="21" fillId="8" borderId="76" xfId="0" applyFont="1" applyFill="1" applyBorder="1" applyAlignment="1">
      <alignment horizontal="left" vertical="center"/>
    </xf>
    <xf numFmtId="0" fontId="21" fillId="8" borderId="34" xfId="0" applyFont="1" applyFill="1" applyBorder="1" applyAlignment="1">
      <alignment horizontal="left" vertical="center"/>
    </xf>
    <xf numFmtId="0" fontId="20" fillId="8" borderId="21" xfId="0" applyFont="1" applyFill="1" applyBorder="1" applyAlignment="1">
      <alignment vertical="center"/>
    </xf>
    <xf numFmtId="0" fontId="20" fillId="8" borderId="6" xfId="0" applyFont="1" applyFill="1" applyBorder="1" applyAlignment="1">
      <alignment vertical="center"/>
    </xf>
    <xf numFmtId="0" fontId="20" fillId="8" borderId="20" xfId="0" applyFont="1" applyFill="1" applyBorder="1" applyAlignment="1">
      <alignment vertical="center"/>
    </xf>
    <xf numFmtId="0" fontId="21" fillId="8" borderId="95" xfId="0" applyFont="1" applyFill="1" applyBorder="1" applyAlignment="1">
      <alignment horizontal="left" vertical="center"/>
    </xf>
    <xf numFmtId="0" fontId="21" fillId="8" borderId="96" xfId="0" applyFont="1" applyFill="1" applyBorder="1" applyAlignment="1">
      <alignment horizontal="left" vertical="center"/>
    </xf>
    <xf numFmtId="0" fontId="21" fillId="8" borderId="91" xfId="0" applyFont="1" applyFill="1" applyBorder="1" applyAlignment="1">
      <alignment horizontal="left" vertical="center"/>
    </xf>
    <xf numFmtId="0" fontId="21" fillId="8" borderId="92" xfId="0" applyFont="1" applyFill="1" applyBorder="1" applyAlignment="1">
      <alignment horizontal="right" vertical="center"/>
    </xf>
    <xf numFmtId="0" fontId="21" fillId="8" borderId="93" xfId="0" applyFont="1" applyFill="1" applyBorder="1" applyAlignment="1">
      <alignment horizontal="right" vertical="center"/>
    </xf>
    <xf numFmtId="0" fontId="21" fillId="8" borderId="94" xfId="0" applyFont="1" applyFill="1" applyBorder="1" applyAlignment="1">
      <alignment horizontal="right" vertical="center"/>
    </xf>
    <xf numFmtId="0" fontId="21" fillId="8" borderId="90" xfId="0" applyFont="1" applyFill="1" applyBorder="1" applyAlignment="1">
      <alignment horizontal="center" vertical="center"/>
    </xf>
    <xf numFmtId="0" fontId="21" fillId="8" borderId="88" xfId="0" applyFont="1" applyFill="1" applyBorder="1" applyAlignment="1">
      <alignment horizontal="center" vertical="center"/>
    </xf>
    <xf numFmtId="0" fontId="21" fillId="8" borderId="89" xfId="0" applyFont="1" applyFill="1" applyBorder="1" applyAlignment="1">
      <alignment horizontal="center" vertical="center"/>
    </xf>
    <xf numFmtId="0" fontId="21" fillId="0" borderId="21" xfId="0" applyFont="1" applyBorder="1" applyAlignment="1">
      <alignment horizontal="right"/>
    </xf>
    <xf numFmtId="0" fontId="21" fillId="0" borderId="6" xfId="0" applyFont="1" applyBorder="1" applyAlignment="1">
      <alignment horizontal="right"/>
    </xf>
    <xf numFmtId="0" fontId="21" fillId="0" borderId="20" xfId="0" applyFont="1" applyBorder="1" applyAlignment="1">
      <alignment horizontal="right"/>
    </xf>
    <xf numFmtId="0" fontId="21" fillId="0" borderId="10" xfId="0" applyFont="1" applyBorder="1" applyAlignment="1"/>
    <xf numFmtId="0" fontId="21" fillId="0" borderId="5" xfId="0" applyFont="1" applyBorder="1" applyAlignment="1"/>
    <xf numFmtId="0" fontId="21" fillId="0" borderId="9" xfId="0" applyFont="1" applyBorder="1" applyAlignment="1"/>
    <xf numFmtId="0" fontId="22" fillId="0" borderId="90" xfId="0" applyFont="1" applyFill="1" applyBorder="1" applyAlignment="1">
      <alignment horizontal="right" vertical="center"/>
    </xf>
    <xf numFmtId="0" fontId="22" fillId="0" borderId="88" xfId="0" applyFont="1" applyFill="1" applyBorder="1" applyAlignment="1">
      <alignment horizontal="right" vertical="center"/>
    </xf>
    <xf numFmtId="0" fontId="22" fillId="0" borderId="89" xfId="0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5" xfId="0" applyFont="1" applyFill="1" applyBorder="1" applyAlignment="1">
      <alignment horizontal="left" vertical="center"/>
    </xf>
    <xf numFmtId="0" fontId="22" fillId="0" borderId="9" xfId="0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right"/>
    </xf>
    <xf numFmtId="0" fontId="3" fillId="2" borderId="4" xfId="1" applyFont="1" applyFill="1" applyBorder="1" applyAlignment="1">
      <alignment horizontal="right"/>
    </xf>
    <xf numFmtId="0" fontId="3" fillId="2" borderId="4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left"/>
    </xf>
    <xf numFmtId="0" fontId="5" fillId="2" borderId="5" xfId="1" applyFont="1" applyFill="1" applyBorder="1" applyAlignment="1">
      <alignment horizontal="left"/>
    </xf>
    <xf numFmtId="0" fontId="5" fillId="2" borderId="9" xfId="1" applyFont="1" applyFill="1" applyBorder="1" applyAlignment="1">
      <alignment horizontal="left"/>
    </xf>
    <xf numFmtId="43" fontId="5" fillId="2" borderId="10" xfId="2" applyFont="1" applyFill="1" applyBorder="1" applyAlignment="1">
      <alignment horizontal="center"/>
    </xf>
    <xf numFmtId="43" fontId="5" fillId="2" borderId="9" xfId="2" applyFont="1" applyFill="1" applyBorder="1" applyAlignment="1">
      <alignment horizontal="center"/>
    </xf>
    <xf numFmtId="0" fontId="5" fillId="2" borderId="15" xfId="1" applyFont="1" applyFill="1" applyBorder="1" applyAlignment="1">
      <alignment horizontal="left"/>
    </xf>
    <xf numFmtId="0" fontId="5" fillId="2" borderId="28" xfId="1" applyFont="1" applyFill="1" applyBorder="1" applyAlignment="1">
      <alignment horizontal="left"/>
    </xf>
    <xf numFmtId="0" fontId="5" fillId="2" borderId="16" xfId="1" applyFont="1" applyFill="1" applyBorder="1" applyAlignment="1">
      <alignment horizontal="left"/>
    </xf>
    <xf numFmtId="0" fontId="3" fillId="2" borderId="15" xfId="1" applyFont="1" applyFill="1" applyBorder="1" applyAlignment="1">
      <alignment horizontal="center"/>
    </xf>
    <xf numFmtId="0" fontId="3" fillId="2" borderId="28" xfId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43" fontId="3" fillId="2" borderId="15" xfId="2" applyFont="1" applyFill="1" applyBorder="1" applyAlignment="1">
      <alignment horizontal="center"/>
    </xf>
    <xf numFmtId="43" fontId="3" fillId="2" borderId="16" xfId="2" applyFont="1" applyFill="1" applyBorder="1" applyAlignment="1">
      <alignment horizontal="center"/>
    </xf>
    <xf numFmtId="0" fontId="3" fillId="2" borderId="11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left"/>
    </xf>
    <xf numFmtId="0" fontId="3" fillId="2" borderId="12" xfId="1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7" fillId="2" borderId="0" xfId="1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 vertical="center" shrinkToFit="1"/>
    </xf>
    <xf numFmtId="0" fontId="3" fillId="2" borderId="5" xfId="1" applyFont="1" applyFill="1" applyBorder="1" applyAlignment="1">
      <alignment horizontal="left" vertical="top"/>
    </xf>
    <xf numFmtId="167" fontId="5" fillId="2" borderId="6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left"/>
    </xf>
    <xf numFmtId="0" fontId="3" fillId="2" borderId="6" xfId="1" applyFont="1" applyFill="1" applyBorder="1" applyAlignment="1">
      <alignment horizontal="left"/>
    </xf>
    <xf numFmtId="0" fontId="5" fillId="2" borderId="6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43" fontId="5" fillId="2" borderId="11" xfId="4" applyFont="1" applyFill="1" applyBorder="1" applyAlignment="1">
      <alignment horizontal="right"/>
    </xf>
    <xf numFmtId="43" fontId="5" fillId="2" borderId="12" xfId="4" applyFont="1" applyFill="1" applyBorder="1" applyAlignment="1">
      <alignment horizontal="right"/>
    </xf>
    <xf numFmtId="43" fontId="5" fillId="2" borderId="11" xfId="2" applyFont="1" applyFill="1" applyBorder="1" applyAlignment="1">
      <alignment horizontal="center"/>
    </xf>
    <xf numFmtId="43" fontId="5" fillId="2" borderId="12" xfId="2" applyFont="1" applyFill="1" applyBorder="1" applyAlignment="1">
      <alignment horizontal="center"/>
    </xf>
    <xf numFmtId="43" fontId="5" fillId="2" borderId="10" xfId="4" applyFont="1" applyFill="1" applyBorder="1" applyAlignment="1">
      <alignment horizontal="center"/>
    </xf>
    <xf numFmtId="43" fontId="5" fillId="2" borderId="9" xfId="4" applyFont="1" applyFill="1" applyBorder="1" applyAlignment="1">
      <alignment horizontal="center"/>
    </xf>
    <xf numFmtId="43" fontId="3" fillId="2" borderId="11" xfId="4" applyFont="1" applyFill="1" applyBorder="1" applyAlignment="1">
      <alignment horizontal="right"/>
    </xf>
    <xf numFmtId="43" fontId="3" fillId="2" borderId="12" xfId="4" applyFont="1" applyFill="1" applyBorder="1" applyAlignment="1">
      <alignment horizontal="right"/>
    </xf>
    <xf numFmtId="43" fontId="3" fillId="2" borderId="10" xfId="2" applyFont="1" applyFill="1" applyBorder="1" applyAlignment="1">
      <alignment horizontal="center"/>
    </xf>
    <xf numFmtId="43" fontId="3" fillId="2" borderId="9" xfId="2" applyFont="1" applyFill="1" applyBorder="1" applyAlignment="1">
      <alignment horizontal="center"/>
    </xf>
    <xf numFmtId="43" fontId="5" fillId="2" borderId="15" xfId="4" applyFont="1" applyFill="1" applyBorder="1" applyAlignment="1">
      <alignment horizontal="center"/>
    </xf>
    <xf numFmtId="43" fontId="5" fillId="2" borderId="16" xfId="4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43" fontId="5" fillId="2" borderId="21" xfId="4" applyFont="1" applyFill="1" applyBorder="1" applyAlignment="1">
      <alignment horizontal="center"/>
    </xf>
    <xf numFmtId="43" fontId="5" fillId="2" borderId="20" xfId="4" applyFont="1" applyFill="1" applyBorder="1" applyAlignment="1">
      <alignment horizontal="center"/>
    </xf>
    <xf numFmtId="43" fontId="3" fillId="2" borderId="76" xfId="4" applyFont="1" applyFill="1" applyBorder="1" applyAlignment="1">
      <alignment horizontal="center"/>
    </xf>
    <xf numFmtId="43" fontId="3" fillId="2" borderId="19" xfId="4" applyFont="1" applyFill="1" applyBorder="1" applyAlignment="1">
      <alignment horizontal="center"/>
    </xf>
    <xf numFmtId="43" fontId="3" fillId="2" borderId="15" xfId="4" applyFont="1" applyFill="1" applyBorder="1" applyAlignment="1">
      <alignment horizontal="center"/>
    </xf>
    <xf numFmtId="43" fontId="3" fillId="2" borderId="16" xfId="4" applyFont="1" applyFill="1" applyBorder="1" applyAlignment="1">
      <alignment horizontal="center"/>
    </xf>
    <xf numFmtId="0" fontId="3" fillId="2" borderId="76" xfId="1" applyFont="1" applyFill="1" applyBorder="1" applyAlignment="1">
      <alignment horizontal="center"/>
    </xf>
    <xf numFmtId="0" fontId="3" fillId="2" borderId="34" xfId="1" applyFont="1" applyFill="1" applyBorder="1" applyAlignment="1">
      <alignment horizontal="center"/>
    </xf>
    <xf numFmtId="0" fontId="3" fillId="2" borderId="1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left"/>
    </xf>
    <xf numFmtId="0" fontId="3" fillId="2" borderId="9" xfId="1" applyFont="1" applyFill="1" applyBorder="1" applyAlignment="1">
      <alignment horizontal="left"/>
    </xf>
    <xf numFmtId="43" fontId="5" fillId="2" borderId="11" xfId="4" applyFont="1" applyFill="1" applyBorder="1" applyAlignment="1">
      <alignment horizontal="center"/>
    </xf>
    <xf numFmtId="43" fontId="5" fillId="2" borderId="12" xfId="4" applyFont="1" applyFill="1" applyBorder="1" applyAlignment="1">
      <alignment horizontal="center"/>
    </xf>
    <xf numFmtId="0" fontId="3" fillId="2" borderId="26" xfId="1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3" fillId="2" borderId="3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43" fontId="3" fillId="2" borderId="2" xfId="4" applyFont="1" applyFill="1" applyBorder="1" applyAlignment="1">
      <alignment horizontal="center"/>
    </xf>
    <xf numFmtId="43" fontId="3" fillId="2" borderId="30" xfId="4" applyFont="1" applyFill="1" applyBorder="1" applyAlignment="1">
      <alignment horizontal="center"/>
    </xf>
    <xf numFmtId="0" fontId="3" fillId="2" borderId="76" xfId="1" applyFont="1" applyFill="1" applyBorder="1" applyAlignment="1">
      <alignment horizontal="right"/>
    </xf>
    <xf numFmtId="0" fontId="3" fillId="2" borderId="34" xfId="1" applyFont="1" applyFill="1" applyBorder="1" applyAlignment="1">
      <alignment horizontal="right"/>
    </xf>
    <xf numFmtId="0" fontId="3" fillId="2" borderId="19" xfId="1" applyFont="1" applyFill="1" applyBorder="1" applyAlignment="1">
      <alignment horizontal="right"/>
    </xf>
    <xf numFmtId="0" fontId="3" fillId="2" borderId="103" xfId="1" applyFont="1" applyFill="1" applyBorder="1" applyAlignment="1">
      <alignment horizontal="right" indent="2"/>
    </xf>
    <xf numFmtId="0" fontId="3" fillId="2" borderId="104" xfId="1" applyFont="1" applyFill="1" applyBorder="1" applyAlignment="1">
      <alignment horizontal="right" indent="2"/>
    </xf>
    <xf numFmtId="0" fontId="3" fillId="2" borderId="105" xfId="1" applyFont="1" applyFill="1" applyBorder="1" applyAlignment="1">
      <alignment horizontal="right" indent="2"/>
    </xf>
    <xf numFmtId="0" fontId="5" fillId="2" borderId="0" xfId="1" applyFont="1" applyFill="1" applyBorder="1" applyAlignment="1">
      <alignment horizontal="center"/>
    </xf>
    <xf numFmtId="43" fontId="5" fillId="2" borderId="76" xfId="4" applyFont="1" applyFill="1" applyBorder="1" applyAlignment="1">
      <alignment horizontal="right"/>
    </xf>
    <xf numFmtId="43" fontId="5" fillId="2" borderId="19" xfId="4" applyFont="1" applyFill="1" applyBorder="1" applyAlignment="1">
      <alignment horizontal="right"/>
    </xf>
    <xf numFmtId="0" fontId="5" fillId="2" borderId="34" xfId="1" applyFont="1" applyFill="1" applyBorder="1" applyAlignment="1">
      <alignment horizontal="left"/>
    </xf>
    <xf numFmtId="0" fontId="5" fillId="2" borderId="19" xfId="1" applyFont="1" applyFill="1" applyBorder="1" applyAlignment="1">
      <alignment horizontal="left"/>
    </xf>
    <xf numFmtId="43" fontId="5" fillId="2" borderId="10" xfId="4" applyFont="1" applyFill="1" applyBorder="1" applyAlignment="1">
      <alignment horizontal="right"/>
    </xf>
    <xf numFmtId="43" fontId="5" fillId="2" borderId="9" xfId="4" applyFont="1" applyFill="1" applyBorder="1" applyAlignment="1">
      <alignment horizontal="right"/>
    </xf>
    <xf numFmtId="0" fontId="3" fillId="2" borderId="2" xfId="1" applyFont="1" applyFill="1" applyBorder="1" applyAlignment="1">
      <alignment horizontal="center"/>
    </xf>
    <xf numFmtId="0" fontId="3" fillId="2" borderId="80" xfId="1" applyFont="1" applyFill="1" applyBorder="1" applyAlignment="1">
      <alignment horizontal="center" vertical="center" shrinkToFit="1"/>
    </xf>
    <xf numFmtId="0" fontId="3" fillId="2" borderId="2" xfId="1" applyFont="1" applyFill="1" applyBorder="1" applyAlignment="1">
      <alignment horizontal="center" vertical="center" shrinkToFit="1"/>
    </xf>
  </cellXfs>
  <cellStyles count="13">
    <cellStyle name="Hyperlink" xfId="12" builtinId="8"/>
    <cellStyle name="Normal 5" xfId="8" xr:uid="{00000000-0005-0000-0000-000003000000}"/>
    <cellStyle name="เครื่องหมายจุลภาค 4" xfId="7" xr:uid="{00000000-0005-0000-0000-000004000000}"/>
    <cellStyle name="เครื่องหมายจุลภาค_ถนน คสม.  หมู่ 8" xfId="2" xr:uid="{00000000-0005-0000-0000-000005000000}"/>
    <cellStyle name="จุลภาค" xfId="4" builtinId="3"/>
    <cellStyle name="ปกติ" xfId="0" builtinId="0"/>
    <cellStyle name="ปกติ 2 2" xfId="9" xr:uid="{00000000-0005-0000-0000-000006000000}"/>
    <cellStyle name="ปกติ 3 2" xfId="5" xr:uid="{00000000-0005-0000-0000-000007000000}"/>
    <cellStyle name="ปกติ 7" xfId="10" xr:uid="{00000000-0005-0000-0000-000008000000}"/>
    <cellStyle name="ปกติ_ข้อมูลค่าขนส่ง 49" xfId="6" xr:uid="{00000000-0005-0000-0000-000009000000}"/>
    <cellStyle name="ปกติ_ถนน คสม.  หมู่ 8" xfId="1" xr:uid="{00000000-0005-0000-0000-00000A000000}"/>
    <cellStyle name="ปกติ_ท่อระบายน้ำ ม.3" xfId="3" xr:uid="{00000000-0005-0000-0000-00000B000000}"/>
    <cellStyle name="เปอร์เซ็นต์ 3" xfId="11" xr:uid="{00000000-0005-0000-0000-00000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</xdr:colOff>
      <xdr:row>0</xdr:row>
      <xdr:rowOff>76200</xdr:rowOff>
    </xdr:from>
    <xdr:to>
      <xdr:col>9</xdr:col>
      <xdr:colOff>449580</xdr:colOff>
      <xdr:row>1</xdr:row>
      <xdr:rowOff>91440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B5A2F493-975E-4486-9331-520F60AAEAC4}"/>
            </a:ext>
          </a:extLst>
        </xdr:cNvPr>
        <xdr:cNvSpPr txBox="1"/>
      </xdr:nvSpPr>
      <xdr:spPr>
        <a:xfrm>
          <a:off x="5227320" y="76200"/>
          <a:ext cx="914400" cy="3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แบบ ปร.</a:t>
          </a:r>
          <a:r>
            <a:rPr lang="en-US" sz="1400" b="1"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400" b="1">
              <a:latin typeface="TH SarabunPSK" panose="020B0500040200020003" pitchFamily="34" charset="-34"/>
              <a:cs typeface="TH SarabunPSK" panose="020B0500040200020003" pitchFamily="34" charset="-34"/>
            </a:rPr>
            <a:t> (ก</a:t>
          </a:r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)</a:t>
          </a:r>
          <a:endParaRPr lang="en-US" sz="14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0</xdr:row>
      <xdr:rowOff>0</xdr:rowOff>
    </xdr:from>
    <xdr:to>
      <xdr:col>8</xdr:col>
      <xdr:colOff>1028700</xdr:colOff>
      <xdr:row>0</xdr:row>
      <xdr:rowOff>257175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85786920-04E6-4344-AEDE-B58E5D741E85}"/>
            </a:ext>
          </a:extLst>
        </xdr:cNvPr>
        <xdr:cNvSpPr txBox="1"/>
      </xdr:nvSpPr>
      <xdr:spPr>
        <a:xfrm>
          <a:off x="5753100" y="0"/>
          <a:ext cx="7715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TH SarabunPSK" panose="020B0500040200020003" pitchFamily="34" charset="-34"/>
              <a:cs typeface="TH SarabunPSK" panose="020B0500040200020003" pitchFamily="34" charset="-34"/>
            </a:rPr>
            <a:t>แบบ ปร.</a:t>
          </a:r>
          <a:r>
            <a:rPr lang="en-US" sz="1400"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9;&#3640;&#3604;&#3627;&#3609;&#3640;&#3609;&#3648;&#3593;&#3614;&#3634;&#3632;&#3585;&#3636;&#3592;%20&#3666;&#3669;&#3670;&#3668;%20(&#3648;&#3591;&#3636;&#3609;&#3648;&#3627;&#3621;&#3639;&#3629;&#3592;&#3656;&#3634;&#3618;%20&#3588;&#3626;&#3621;.)\&#3585;&#3656;&#3629;&#3626;&#3619;&#3657;&#3634;&#3591;%20&#3588;.&#3626;.&#3621;.%20&#3617;.1-&#3607;&#3634;&#3591;&#3627;&#3621;&#3623;&#3591;2045\&#3650;&#3588;&#3619;&#3591;&#3585;&#3634;&#3619;&#3585;&#3656;&#3629;&#3626;&#3619;&#3657;&#3634;&#3591;&#3606;&#3609;&#3609;%20&#3588;.&#3626;.&#3621;.%20&#3648;&#3594;&#3639;&#3656;&#3629;&#3617;&#3619;&#3632;&#3627;&#3623;&#3656;&#3634;&#3591;&#3627;&#3617;&#3641;&#3656;&#3610;&#3657;&#3634;&#3609;%20&#3626;&#3634;&#3618;&#3607;&#3634;&#3591;&#3627;&#3621;&#3623;&#3591;&#3594;&#3609;&#3610;&#3607;%202045%20&#3648;&#3594;&#3639;&#3656;&#3629;&#3617;&#3626;&#3634;&#3618;&#3627;&#3621;&#3633;&#3591;&#3623;&#3633;&#3604;&#3650;&#3614;&#3609;&#3649;&#3585;&#3657;&#3623;%20&#3610;&#3657;&#3634;&#3609;&#3629;&#3657;&#3629;%20&#3627;&#3617;&#3641;&#3656;&#3607;&#3637;&#3656;%201%20&#3605;&#3635;&#3610;&#3621;&#3609;&#3634;&#3586;&#3617;&#3636;&#3657;&#360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โครงการ"/>
      <sheetName val="ค่าวัสดุที่แหล่ง"/>
      <sheetName val="ข้อมูลค่าแรงงาน"/>
      <sheetName val="ข้อมูลวัสดุ"/>
      <sheetName val="สรุปวัสดุและค่าดำเนินการ"/>
      <sheetName val="BOQ"/>
      <sheetName val="ปร.4"/>
      <sheetName val="ปร.5"/>
      <sheetName val="ปริมาณงาน"/>
      <sheetName val="Unit Cost"/>
      <sheetName val="รวมตารางคำนวณ"/>
      <sheetName val="ระยะทางและค่าขนส่ง"/>
      <sheetName val="ท่อ คสล."/>
      <sheetName val="Factor F"/>
      <sheetName val="ข้อมูลงานคอนกรีต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</sheetNames>
    <sheetDataSet>
      <sheetData sheetId="0">
        <row r="38">
          <cell r="P38" t="str">
            <v>WIRE MESH</v>
          </cell>
        </row>
        <row r="39">
          <cell r="P39">
            <v>4</v>
          </cell>
        </row>
        <row r="40">
          <cell r="P40">
            <v>0.1</v>
          </cell>
        </row>
        <row r="41">
          <cell r="P41">
            <v>0.3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1">
          <cell r="B11">
            <v>1</v>
          </cell>
          <cell r="C11">
            <v>13.5</v>
          </cell>
          <cell r="D11">
            <v>18.89</v>
          </cell>
          <cell r="F11">
            <v>1</v>
          </cell>
          <cell r="G11">
            <v>7.96</v>
          </cell>
          <cell r="H11">
            <v>11.14</v>
          </cell>
          <cell r="J11">
            <v>1</v>
          </cell>
          <cell r="K11">
            <v>4.37</v>
          </cell>
          <cell r="L11">
            <v>6.12</v>
          </cell>
        </row>
        <row r="12">
          <cell r="B12">
            <v>2</v>
          </cell>
          <cell r="C12">
            <v>15.09</v>
          </cell>
          <cell r="D12">
            <v>21.12</v>
          </cell>
          <cell r="F12">
            <v>2</v>
          </cell>
          <cell r="G12">
            <v>9.61</v>
          </cell>
          <cell r="H12">
            <v>13.45</v>
          </cell>
          <cell r="J12">
            <v>2</v>
          </cell>
          <cell r="K12">
            <v>5.63</v>
          </cell>
          <cell r="L12">
            <v>7.88</v>
          </cell>
        </row>
        <row r="13">
          <cell r="B13">
            <v>3</v>
          </cell>
          <cell r="C13">
            <v>16.68</v>
          </cell>
          <cell r="D13">
            <v>23.35</v>
          </cell>
          <cell r="F13">
            <v>3</v>
          </cell>
          <cell r="G13">
            <v>11.26</v>
          </cell>
          <cell r="H13">
            <v>15.76</v>
          </cell>
          <cell r="J13">
            <v>3</v>
          </cell>
          <cell r="K13">
            <v>6.89</v>
          </cell>
          <cell r="L13">
            <v>9.64</v>
          </cell>
        </row>
        <row r="14">
          <cell r="B14">
            <v>4</v>
          </cell>
          <cell r="C14">
            <v>18.27</v>
          </cell>
          <cell r="D14">
            <v>25.57</v>
          </cell>
          <cell r="F14">
            <v>4</v>
          </cell>
          <cell r="G14">
            <v>12.91</v>
          </cell>
          <cell r="H14">
            <v>18.079999999999998</v>
          </cell>
          <cell r="J14">
            <v>4</v>
          </cell>
          <cell r="K14">
            <v>8.14</v>
          </cell>
          <cell r="L14">
            <v>11.4</v>
          </cell>
        </row>
        <row r="15">
          <cell r="B15">
            <v>5</v>
          </cell>
          <cell r="C15">
            <v>19.86</v>
          </cell>
          <cell r="D15">
            <v>27.8</v>
          </cell>
          <cell r="F15">
            <v>5</v>
          </cell>
          <cell r="G15">
            <v>14.56</v>
          </cell>
          <cell r="H15">
            <v>20.39</v>
          </cell>
          <cell r="J15">
            <v>5</v>
          </cell>
          <cell r="K15">
            <v>9.4</v>
          </cell>
          <cell r="L15">
            <v>13.16</v>
          </cell>
        </row>
        <row r="16">
          <cell r="B16">
            <v>6</v>
          </cell>
          <cell r="C16">
            <v>21.45</v>
          </cell>
          <cell r="D16">
            <v>30.03</v>
          </cell>
          <cell r="F16">
            <v>6</v>
          </cell>
          <cell r="G16">
            <v>16.21</v>
          </cell>
          <cell r="H16">
            <v>22.7</v>
          </cell>
          <cell r="J16">
            <v>6</v>
          </cell>
          <cell r="K16">
            <v>10.66</v>
          </cell>
          <cell r="L16">
            <v>14.92</v>
          </cell>
        </row>
        <row r="17">
          <cell r="B17">
            <v>7</v>
          </cell>
          <cell r="C17">
            <v>23.71</v>
          </cell>
          <cell r="D17">
            <v>33.19</v>
          </cell>
          <cell r="F17">
            <v>7</v>
          </cell>
          <cell r="G17">
            <v>17.86</v>
          </cell>
          <cell r="H17">
            <v>25.01</v>
          </cell>
          <cell r="J17">
            <v>7</v>
          </cell>
          <cell r="K17">
            <v>11.91</v>
          </cell>
          <cell r="L17">
            <v>16.68</v>
          </cell>
        </row>
        <row r="18">
          <cell r="B18">
            <v>8</v>
          </cell>
          <cell r="C18">
            <v>26.76</v>
          </cell>
          <cell r="D18">
            <v>37.46</v>
          </cell>
          <cell r="F18">
            <v>8</v>
          </cell>
          <cell r="G18">
            <v>19.75</v>
          </cell>
          <cell r="H18">
            <v>27.65</v>
          </cell>
          <cell r="J18">
            <v>8</v>
          </cell>
          <cell r="K18">
            <v>13.17</v>
          </cell>
          <cell r="L18">
            <v>18.440000000000001</v>
          </cell>
        </row>
        <row r="19">
          <cell r="B19">
            <v>9</v>
          </cell>
          <cell r="C19">
            <v>29.8</v>
          </cell>
          <cell r="D19">
            <v>41.73</v>
          </cell>
          <cell r="F19">
            <v>9</v>
          </cell>
          <cell r="G19">
            <v>22.07</v>
          </cell>
          <cell r="H19">
            <v>30.89</v>
          </cell>
          <cell r="J19">
            <v>9</v>
          </cell>
          <cell r="K19">
            <v>14.43</v>
          </cell>
          <cell r="L19">
            <v>20.2</v>
          </cell>
        </row>
        <row r="20">
          <cell r="B20">
            <v>10</v>
          </cell>
          <cell r="C20">
            <v>32.85</v>
          </cell>
          <cell r="D20">
            <v>45.99</v>
          </cell>
          <cell r="F20">
            <v>10</v>
          </cell>
          <cell r="G20">
            <v>24.38</v>
          </cell>
          <cell r="H20">
            <v>34.130000000000003</v>
          </cell>
          <cell r="J20">
            <v>10</v>
          </cell>
          <cell r="K20">
            <v>15.68</v>
          </cell>
          <cell r="L20">
            <v>21.95</v>
          </cell>
        </row>
        <row r="21">
          <cell r="B21">
            <v>11</v>
          </cell>
          <cell r="C21">
            <v>35.9</v>
          </cell>
          <cell r="D21">
            <v>50.26</v>
          </cell>
          <cell r="F21">
            <v>11</v>
          </cell>
          <cell r="G21">
            <v>26.69</v>
          </cell>
          <cell r="H21">
            <v>37.36</v>
          </cell>
          <cell r="J21">
            <v>11</v>
          </cell>
          <cell r="K21">
            <v>16.940000000000001</v>
          </cell>
          <cell r="L21">
            <v>23.71</v>
          </cell>
        </row>
        <row r="22">
          <cell r="B22">
            <v>12</v>
          </cell>
          <cell r="C22">
            <v>38.950000000000003</v>
          </cell>
          <cell r="D22">
            <v>54.52</v>
          </cell>
          <cell r="F22">
            <v>12</v>
          </cell>
          <cell r="G22">
            <v>29</v>
          </cell>
          <cell r="H22">
            <v>40.6</v>
          </cell>
          <cell r="J22">
            <v>12</v>
          </cell>
          <cell r="K22">
            <v>18.190000000000001</v>
          </cell>
          <cell r="L22">
            <v>25.47</v>
          </cell>
        </row>
        <row r="23">
          <cell r="B23">
            <v>13</v>
          </cell>
          <cell r="C23">
            <v>41.99</v>
          </cell>
          <cell r="D23">
            <v>58.79</v>
          </cell>
          <cell r="F23">
            <v>13</v>
          </cell>
          <cell r="G23">
            <v>31.31</v>
          </cell>
          <cell r="H23">
            <v>43.84</v>
          </cell>
          <cell r="J23">
            <v>13</v>
          </cell>
          <cell r="K23">
            <v>19.45</v>
          </cell>
          <cell r="L23">
            <v>27.23</v>
          </cell>
        </row>
        <row r="24">
          <cell r="B24">
            <v>14</v>
          </cell>
          <cell r="C24">
            <v>45.04</v>
          </cell>
          <cell r="D24">
            <v>63.06</v>
          </cell>
          <cell r="F24">
            <v>14</v>
          </cell>
          <cell r="G24">
            <v>33.619999999999997</v>
          </cell>
          <cell r="H24">
            <v>47.07</v>
          </cell>
          <cell r="J24">
            <v>14</v>
          </cell>
          <cell r="K24">
            <v>20.71</v>
          </cell>
          <cell r="L24">
            <v>28.99</v>
          </cell>
        </row>
        <row r="25">
          <cell r="B25">
            <v>15</v>
          </cell>
          <cell r="C25">
            <v>48.09</v>
          </cell>
          <cell r="D25">
            <v>67.319999999999993</v>
          </cell>
          <cell r="F25">
            <v>15</v>
          </cell>
          <cell r="G25">
            <v>35.93</v>
          </cell>
          <cell r="H25">
            <v>50.31</v>
          </cell>
          <cell r="J25">
            <v>15</v>
          </cell>
          <cell r="K25">
            <v>22.02</v>
          </cell>
          <cell r="L25">
            <v>30.83</v>
          </cell>
        </row>
        <row r="26">
          <cell r="B26">
            <v>16</v>
          </cell>
          <cell r="C26">
            <v>51.14</v>
          </cell>
          <cell r="D26">
            <v>71.59</v>
          </cell>
          <cell r="F26">
            <v>16</v>
          </cell>
          <cell r="G26">
            <v>38.25</v>
          </cell>
          <cell r="H26">
            <v>53.55</v>
          </cell>
          <cell r="J26">
            <v>16</v>
          </cell>
          <cell r="K26">
            <v>23.45</v>
          </cell>
          <cell r="L26">
            <v>32.83</v>
          </cell>
        </row>
        <row r="27">
          <cell r="B27">
            <v>17</v>
          </cell>
          <cell r="C27">
            <v>54.18</v>
          </cell>
          <cell r="D27">
            <v>75.849999999999994</v>
          </cell>
          <cell r="F27">
            <v>17</v>
          </cell>
          <cell r="G27">
            <v>40.56</v>
          </cell>
          <cell r="H27">
            <v>56.78</v>
          </cell>
          <cell r="J27">
            <v>17</v>
          </cell>
          <cell r="K27">
            <v>24.87</v>
          </cell>
          <cell r="L27">
            <v>34.82</v>
          </cell>
        </row>
        <row r="28">
          <cell r="B28">
            <v>18</v>
          </cell>
          <cell r="C28">
            <v>57.23</v>
          </cell>
          <cell r="D28">
            <v>80.12</v>
          </cell>
          <cell r="F28">
            <v>18</v>
          </cell>
          <cell r="G28">
            <v>42.87</v>
          </cell>
          <cell r="H28">
            <v>60.01</v>
          </cell>
          <cell r="J28">
            <v>18</v>
          </cell>
          <cell r="K28">
            <v>26.3</v>
          </cell>
          <cell r="L28">
            <v>36.82</v>
          </cell>
        </row>
        <row r="29">
          <cell r="B29">
            <v>19</v>
          </cell>
          <cell r="C29">
            <v>60.28</v>
          </cell>
          <cell r="D29">
            <v>84.39</v>
          </cell>
          <cell r="F29">
            <v>19</v>
          </cell>
          <cell r="G29">
            <v>45.18</v>
          </cell>
          <cell r="H29">
            <v>63.26</v>
          </cell>
          <cell r="J29">
            <v>19</v>
          </cell>
          <cell r="K29">
            <v>27.73</v>
          </cell>
          <cell r="L29">
            <v>38.82</v>
          </cell>
        </row>
        <row r="30">
          <cell r="B30">
            <v>20</v>
          </cell>
          <cell r="C30">
            <v>63.32</v>
          </cell>
          <cell r="D30">
            <v>88.65</v>
          </cell>
          <cell r="F30">
            <v>20</v>
          </cell>
          <cell r="G30">
            <v>47.5</v>
          </cell>
          <cell r="H30">
            <v>66.489999999999995</v>
          </cell>
          <cell r="J30">
            <v>20</v>
          </cell>
          <cell r="K30">
            <v>29.15</v>
          </cell>
          <cell r="L30">
            <v>40.82</v>
          </cell>
        </row>
        <row r="31">
          <cell r="B31">
            <v>21</v>
          </cell>
          <cell r="C31">
            <v>66.37</v>
          </cell>
          <cell r="D31">
            <v>92.92</v>
          </cell>
          <cell r="F31">
            <v>21</v>
          </cell>
          <cell r="G31">
            <v>49.8</v>
          </cell>
          <cell r="H31">
            <v>69.73</v>
          </cell>
          <cell r="J31">
            <v>21</v>
          </cell>
          <cell r="K31">
            <v>30.58</v>
          </cell>
          <cell r="L31">
            <v>42.82</v>
          </cell>
        </row>
        <row r="32">
          <cell r="B32">
            <v>22</v>
          </cell>
          <cell r="C32">
            <v>69.42</v>
          </cell>
          <cell r="D32">
            <v>97.19</v>
          </cell>
          <cell r="F32">
            <v>22</v>
          </cell>
          <cell r="G32">
            <v>52.12</v>
          </cell>
          <cell r="H32">
            <v>72.97</v>
          </cell>
          <cell r="J32">
            <v>22</v>
          </cell>
          <cell r="K32">
            <v>32.01</v>
          </cell>
          <cell r="L32">
            <v>44.81</v>
          </cell>
        </row>
        <row r="33">
          <cell r="B33">
            <v>23</v>
          </cell>
          <cell r="C33">
            <v>72.47</v>
          </cell>
          <cell r="D33">
            <v>101.45</v>
          </cell>
          <cell r="F33">
            <v>23</v>
          </cell>
          <cell r="G33">
            <v>54.43</v>
          </cell>
          <cell r="H33">
            <v>76.2</v>
          </cell>
          <cell r="J33">
            <v>23</v>
          </cell>
          <cell r="K33">
            <v>33.44</v>
          </cell>
          <cell r="L33">
            <v>46.81</v>
          </cell>
        </row>
        <row r="34">
          <cell r="B34">
            <v>24</v>
          </cell>
          <cell r="C34">
            <v>75.510000000000005</v>
          </cell>
          <cell r="D34">
            <v>105.72</v>
          </cell>
          <cell r="F34">
            <v>24</v>
          </cell>
          <cell r="G34">
            <v>56.74</v>
          </cell>
          <cell r="H34">
            <v>79.44</v>
          </cell>
          <cell r="J34">
            <v>24</v>
          </cell>
          <cell r="K34">
            <v>34.86</v>
          </cell>
          <cell r="L34">
            <v>48.8</v>
          </cell>
        </row>
        <row r="35">
          <cell r="B35">
            <v>25</v>
          </cell>
          <cell r="C35">
            <v>78.56</v>
          </cell>
          <cell r="D35">
            <v>109.98</v>
          </cell>
          <cell r="F35">
            <v>25</v>
          </cell>
          <cell r="G35">
            <v>59.06</v>
          </cell>
          <cell r="H35">
            <v>82.68</v>
          </cell>
          <cell r="J35">
            <v>25</v>
          </cell>
          <cell r="K35">
            <v>36.29</v>
          </cell>
          <cell r="L35">
            <v>50.8</v>
          </cell>
        </row>
        <row r="36">
          <cell r="B36">
            <v>26</v>
          </cell>
          <cell r="C36">
            <v>81.61</v>
          </cell>
          <cell r="D36">
            <v>114.25</v>
          </cell>
          <cell r="F36">
            <v>26</v>
          </cell>
          <cell r="G36">
            <v>61.37</v>
          </cell>
          <cell r="H36">
            <v>85.92</v>
          </cell>
          <cell r="J36">
            <v>26</v>
          </cell>
          <cell r="K36">
            <v>37.71</v>
          </cell>
          <cell r="L36">
            <v>52.8</v>
          </cell>
        </row>
        <row r="37">
          <cell r="B37">
            <v>27</v>
          </cell>
          <cell r="C37">
            <v>84.65</v>
          </cell>
          <cell r="D37">
            <v>118.51</v>
          </cell>
          <cell r="F37">
            <v>27</v>
          </cell>
          <cell r="G37">
            <v>63.68</v>
          </cell>
          <cell r="H37">
            <v>89.15</v>
          </cell>
          <cell r="J37">
            <v>27</v>
          </cell>
          <cell r="K37">
            <v>39.14</v>
          </cell>
          <cell r="L37">
            <v>54.8</v>
          </cell>
        </row>
        <row r="38">
          <cell r="B38">
            <v>28</v>
          </cell>
          <cell r="C38">
            <v>87.7</v>
          </cell>
          <cell r="D38">
            <v>122.78</v>
          </cell>
          <cell r="F38">
            <v>28</v>
          </cell>
          <cell r="G38">
            <v>66</v>
          </cell>
          <cell r="H38">
            <v>92.39</v>
          </cell>
          <cell r="J38">
            <v>28</v>
          </cell>
          <cell r="K38">
            <v>40.57</v>
          </cell>
          <cell r="L38">
            <v>56.8</v>
          </cell>
        </row>
        <row r="39">
          <cell r="B39">
            <v>29</v>
          </cell>
          <cell r="C39">
            <v>90.75</v>
          </cell>
          <cell r="D39">
            <v>127.05</v>
          </cell>
          <cell r="F39">
            <v>29</v>
          </cell>
          <cell r="G39">
            <v>68.290000000000006</v>
          </cell>
          <cell r="H39">
            <v>95.61</v>
          </cell>
          <cell r="J39">
            <v>29</v>
          </cell>
          <cell r="K39">
            <v>41.99</v>
          </cell>
          <cell r="L39">
            <v>58.79</v>
          </cell>
        </row>
        <row r="40">
          <cell r="B40">
            <v>30</v>
          </cell>
          <cell r="C40">
            <v>93.79</v>
          </cell>
          <cell r="D40">
            <v>131.31</v>
          </cell>
          <cell r="F40">
            <v>30</v>
          </cell>
          <cell r="G40">
            <v>70.62</v>
          </cell>
          <cell r="H40">
            <v>98.86</v>
          </cell>
          <cell r="J40">
            <v>30</v>
          </cell>
          <cell r="K40">
            <v>43.42</v>
          </cell>
          <cell r="L40">
            <v>60.79</v>
          </cell>
        </row>
        <row r="41">
          <cell r="B41">
            <v>31</v>
          </cell>
          <cell r="C41">
            <v>96.84</v>
          </cell>
          <cell r="D41">
            <v>135.58000000000001</v>
          </cell>
          <cell r="F41">
            <v>31</v>
          </cell>
          <cell r="G41">
            <v>72.92</v>
          </cell>
          <cell r="H41">
            <v>102.08</v>
          </cell>
          <cell r="J41">
            <v>31</v>
          </cell>
          <cell r="K41">
            <v>44.85</v>
          </cell>
          <cell r="L41">
            <v>62.79</v>
          </cell>
        </row>
        <row r="42">
          <cell r="B42">
            <v>32</v>
          </cell>
          <cell r="C42">
            <v>99.89</v>
          </cell>
          <cell r="D42">
            <v>139.84</v>
          </cell>
          <cell r="F42">
            <v>32</v>
          </cell>
          <cell r="G42">
            <v>75.239999999999995</v>
          </cell>
          <cell r="H42">
            <v>105.34</v>
          </cell>
          <cell r="J42">
            <v>32</v>
          </cell>
          <cell r="K42">
            <v>46.27</v>
          </cell>
          <cell r="L42">
            <v>64.78</v>
          </cell>
        </row>
        <row r="43">
          <cell r="B43">
            <v>33</v>
          </cell>
          <cell r="C43">
            <v>102.94</v>
          </cell>
          <cell r="D43">
            <v>144.12</v>
          </cell>
          <cell r="F43">
            <v>33</v>
          </cell>
          <cell r="G43">
            <v>77.55</v>
          </cell>
          <cell r="H43">
            <v>108.58</v>
          </cell>
          <cell r="J43">
            <v>33</v>
          </cell>
          <cell r="K43">
            <v>47.7</v>
          </cell>
          <cell r="L43">
            <v>66.78</v>
          </cell>
        </row>
        <row r="44">
          <cell r="B44">
            <v>34</v>
          </cell>
          <cell r="C44">
            <v>105.98</v>
          </cell>
          <cell r="D44">
            <v>148.38</v>
          </cell>
          <cell r="F44">
            <v>34</v>
          </cell>
          <cell r="G44">
            <v>79.87</v>
          </cell>
          <cell r="H44">
            <v>111.82</v>
          </cell>
          <cell r="J44">
            <v>34</v>
          </cell>
          <cell r="K44">
            <v>49.13</v>
          </cell>
          <cell r="L44">
            <v>68.78</v>
          </cell>
        </row>
        <row r="45">
          <cell r="B45">
            <v>35</v>
          </cell>
          <cell r="C45">
            <v>109.03</v>
          </cell>
          <cell r="D45">
            <v>152.65</v>
          </cell>
          <cell r="F45">
            <v>35</v>
          </cell>
          <cell r="G45">
            <v>82.17</v>
          </cell>
          <cell r="H45">
            <v>115.03</v>
          </cell>
          <cell r="J45">
            <v>35</v>
          </cell>
          <cell r="K45">
            <v>50.55</v>
          </cell>
          <cell r="L45">
            <v>70.77</v>
          </cell>
        </row>
        <row r="46">
          <cell r="B46">
            <v>36</v>
          </cell>
          <cell r="C46">
            <v>112.08</v>
          </cell>
          <cell r="D46">
            <v>156.91</v>
          </cell>
          <cell r="F46">
            <v>36</v>
          </cell>
          <cell r="G46">
            <v>84.49</v>
          </cell>
          <cell r="H46">
            <v>118.28</v>
          </cell>
          <cell r="J46">
            <v>36</v>
          </cell>
          <cell r="K46">
            <v>51.98</v>
          </cell>
          <cell r="L46">
            <v>72.78</v>
          </cell>
        </row>
        <row r="47">
          <cell r="B47">
            <v>37</v>
          </cell>
          <cell r="C47">
            <v>115.13</v>
          </cell>
          <cell r="D47">
            <v>161.18</v>
          </cell>
          <cell r="F47">
            <v>37</v>
          </cell>
          <cell r="G47">
            <v>86.81</v>
          </cell>
          <cell r="H47">
            <v>121.53</v>
          </cell>
          <cell r="J47">
            <v>37</v>
          </cell>
          <cell r="K47">
            <v>53.41</v>
          </cell>
          <cell r="L47">
            <v>74.77</v>
          </cell>
        </row>
        <row r="48">
          <cell r="B48">
            <v>38</v>
          </cell>
          <cell r="C48">
            <v>118.17</v>
          </cell>
          <cell r="D48">
            <v>165.44</v>
          </cell>
          <cell r="F48">
            <v>38</v>
          </cell>
          <cell r="G48">
            <v>89.12</v>
          </cell>
          <cell r="H48">
            <v>124.77</v>
          </cell>
          <cell r="J48">
            <v>38</v>
          </cell>
          <cell r="K48">
            <v>54.83</v>
          </cell>
          <cell r="L48">
            <v>76.77</v>
          </cell>
        </row>
        <row r="49">
          <cell r="B49">
            <v>39</v>
          </cell>
          <cell r="C49">
            <v>121.22</v>
          </cell>
          <cell r="D49">
            <v>169.71</v>
          </cell>
          <cell r="F49">
            <v>39</v>
          </cell>
          <cell r="G49">
            <v>91.43</v>
          </cell>
          <cell r="H49">
            <v>128</v>
          </cell>
          <cell r="J49">
            <v>39</v>
          </cell>
          <cell r="K49">
            <v>56.27</v>
          </cell>
          <cell r="L49">
            <v>78.77</v>
          </cell>
        </row>
        <row r="50">
          <cell r="B50">
            <v>40</v>
          </cell>
          <cell r="C50">
            <v>124.27</v>
          </cell>
          <cell r="D50">
            <v>173.98</v>
          </cell>
          <cell r="F50">
            <v>40</v>
          </cell>
          <cell r="G50">
            <v>93.73</v>
          </cell>
          <cell r="H50">
            <v>131.22999999999999</v>
          </cell>
          <cell r="J50">
            <v>40</v>
          </cell>
          <cell r="K50">
            <v>57.69</v>
          </cell>
          <cell r="L50">
            <v>80.760000000000005</v>
          </cell>
        </row>
        <row r="51">
          <cell r="B51">
            <v>41</v>
          </cell>
          <cell r="C51">
            <v>127.32</v>
          </cell>
          <cell r="D51">
            <v>178.24</v>
          </cell>
          <cell r="F51">
            <v>41</v>
          </cell>
          <cell r="G51">
            <v>96.06</v>
          </cell>
          <cell r="H51">
            <v>134.47999999999999</v>
          </cell>
          <cell r="J51">
            <v>41</v>
          </cell>
          <cell r="K51">
            <v>59.11</v>
          </cell>
          <cell r="L51">
            <v>82.76</v>
          </cell>
        </row>
        <row r="52">
          <cell r="B52">
            <v>42</v>
          </cell>
          <cell r="C52">
            <v>130.36000000000001</v>
          </cell>
          <cell r="D52">
            <v>182.51</v>
          </cell>
          <cell r="F52">
            <v>42</v>
          </cell>
          <cell r="G52">
            <v>98.37</v>
          </cell>
          <cell r="H52">
            <v>137.72</v>
          </cell>
          <cell r="J52">
            <v>42</v>
          </cell>
          <cell r="K52">
            <v>60.55</v>
          </cell>
          <cell r="L52">
            <v>84.76</v>
          </cell>
        </row>
        <row r="53">
          <cell r="B53">
            <v>43</v>
          </cell>
          <cell r="C53">
            <v>133.41</v>
          </cell>
          <cell r="D53">
            <v>186.77</v>
          </cell>
          <cell r="F53">
            <v>43</v>
          </cell>
          <cell r="G53">
            <v>100.67</v>
          </cell>
          <cell r="H53">
            <v>140.94</v>
          </cell>
          <cell r="J53">
            <v>43</v>
          </cell>
          <cell r="K53">
            <v>61.96</v>
          </cell>
          <cell r="L53">
            <v>86.75</v>
          </cell>
        </row>
        <row r="54">
          <cell r="B54">
            <v>44</v>
          </cell>
          <cell r="C54">
            <v>136.44999999999999</v>
          </cell>
          <cell r="D54">
            <v>191.04</v>
          </cell>
          <cell r="F54">
            <v>44</v>
          </cell>
          <cell r="G54">
            <v>102.99</v>
          </cell>
          <cell r="H54">
            <v>144.19</v>
          </cell>
          <cell r="J54">
            <v>44</v>
          </cell>
          <cell r="K54">
            <v>63.4</v>
          </cell>
          <cell r="L54">
            <v>88.75</v>
          </cell>
        </row>
        <row r="55">
          <cell r="B55">
            <v>45</v>
          </cell>
          <cell r="C55">
            <v>139.5</v>
          </cell>
          <cell r="D55">
            <v>195.3</v>
          </cell>
          <cell r="F55">
            <v>45</v>
          </cell>
          <cell r="G55">
            <v>105.3</v>
          </cell>
          <cell r="H55">
            <v>147.41</v>
          </cell>
          <cell r="J55">
            <v>45</v>
          </cell>
          <cell r="K55">
            <v>64.819999999999993</v>
          </cell>
          <cell r="L55">
            <v>90.75</v>
          </cell>
        </row>
        <row r="56">
          <cell r="B56">
            <v>46</v>
          </cell>
          <cell r="C56">
            <v>142.55000000000001</v>
          </cell>
          <cell r="D56">
            <v>199.57</v>
          </cell>
          <cell r="F56">
            <v>46</v>
          </cell>
          <cell r="G56">
            <v>107.62</v>
          </cell>
          <cell r="H56">
            <v>150.66</v>
          </cell>
          <cell r="J56">
            <v>46</v>
          </cell>
          <cell r="K56">
            <v>66.25</v>
          </cell>
          <cell r="L56">
            <v>92.76</v>
          </cell>
        </row>
        <row r="57">
          <cell r="B57">
            <v>47</v>
          </cell>
          <cell r="C57">
            <v>145.6</v>
          </cell>
          <cell r="D57">
            <v>203.84</v>
          </cell>
          <cell r="F57">
            <v>47</v>
          </cell>
          <cell r="G57">
            <v>109.92</v>
          </cell>
          <cell r="H57">
            <v>153.88999999999999</v>
          </cell>
          <cell r="J57">
            <v>47</v>
          </cell>
          <cell r="K57">
            <v>67.680000000000007</v>
          </cell>
          <cell r="L57">
            <v>94.75</v>
          </cell>
        </row>
        <row r="58">
          <cell r="B58">
            <v>48</v>
          </cell>
          <cell r="C58">
            <v>148.65</v>
          </cell>
          <cell r="D58">
            <v>208.11</v>
          </cell>
          <cell r="F58">
            <v>48</v>
          </cell>
          <cell r="G58">
            <v>112.24</v>
          </cell>
          <cell r="H58">
            <v>157.13</v>
          </cell>
          <cell r="J58">
            <v>48</v>
          </cell>
          <cell r="K58">
            <v>69.099999999999994</v>
          </cell>
          <cell r="L58">
            <v>96.74</v>
          </cell>
        </row>
        <row r="59">
          <cell r="B59">
            <v>49</v>
          </cell>
          <cell r="C59">
            <v>151.69999999999999</v>
          </cell>
          <cell r="D59">
            <v>212.37</v>
          </cell>
          <cell r="F59">
            <v>49</v>
          </cell>
          <cell r="G59">
            <v>114.53</v>
          </cell>
          <cell r="H59">
            <v>160.34</v>
          </cell>
          <cell r="J59">
            <v>49</v>
          </cell>
          <cell r="K59">
            <v>70.53</v>
          </cell>
          <cell r="L59">
            <v>98.74</v>
          </cell>
        </row>
        <row r="60">
          <cell r="B60">
            <v>50</v>
          </cell>
          <cell r="C60">
            <v>154.74</v>
          </cell>
          <cell r="D60">
            <v>216.64</v>
          </cell>
          <cell r="F60">
            <v>50</v>
          </cell>
          <cell r="G60">
            <v>116.84</v>
          </cell>
          <cell r="H60">
            <v>163.58000000000001</v>
          </cell>
          <cell r="J60">
            <v>50</v>
          </cell>
          <cell r="K60">
            <v>71.959999999999994</v>
          </cell>
          <cell r="L60">
            <v>100.74</v>
          </cell>
        </row>
        <row r="61">
          <cell r="B61">
            <v>51</v>
          </cell>
          <cell r="C61">
            <v>157.79</v>
          </cell>
          <cell r="D61">
            <v>220.91</v>
          </cell>
          <cell r="F61">
            <v>51</v>
          </cell>
          <cell r="G61">
            <v>119.17</v>
          </cell>
          <cell r="H61">
            <v>166.84</v>
          </cell>
          <cell r="J61">
            <v>51</v>
          </cell>
          <cell r="K61">
            <v>73.39</v>
          </cell>
          <cell r="L61">
            <v>102.74</v>
          </cell>
        </row>
        <row r="62">
          <cell r="B62">
            <v>52</v>
          </cell>
          <cell r="C62">
            <v>160.83000000000001</v>
          </cell>
          <cell r="D62">
            <v>225.17</v>
          </cell>
          <cell r="F62">
            <v>52</v>
          </cell>
          <cell r="G62">
            <v>121.47</v>
          </cell>
          <cell r="H62">
            <v>170.05</v>
          </cell>
          <cell r="J62">
            <v>52</v>
          </cell>
          <cell r="K62">
            <v>74.81</v>
          </cell>
          <cell r="L62">
            <v>104.73</v>
          </cell>
        </row>
        <row r="63">
          <cell r="B63">
            <v>53</v>
          </cell>
          <cell r="C63">
            <v>163.88</v>
          </cell>
          <cell r="D63">
            <v>229.43</v>
          </cell>
          <cell r="F63">
            <v>53</v>
          </cell>
          <cell r="G63">
            <v>123.78</v>
          </cell>
          <cell r="H63">
            <v>173.29</v>
          </cell>
          <cell r="J63">
            <v>53</v>
          </cell>
          <cell r="K63">
            <v>76.23</v>
          </cell>
          <cell r="L63">
            <v>106.72</v>
          </cell>
        </row>
        <row r="64">
          <cell r="B64">
            <v>54</v>
          </cell>
          <cell r="C64">
            <v>166.93</v>
          </cell>
          <cell r="D64">
            <v>233.7</v>
          </cell>
          <cell r="F64">
            <v>54</v>
          </cell>
          <cell r="G64">
            <v>126.11</v>
          </cell>
          <cell r="H64">
            <v>176.55</v>
          </cell>
          <cell r="J64">
            <v>54</v>
          </cell>
          <cell r="K64">
            <v>77.66</v>
          </cell>
          <cell r="L64">
            <v>108.72</v>
          </cell>
        </row>
        <row r="65">
          <cell r="B65">
            <v>55</v>
          </cell>
          <cell r="C65">
            <v>169.98</v>
          </cell>
          <cell r="D65">
            <v>237.97</v>
          </cell>
          <cell r="F65">
            <v>55</v>
          </cell>
          <cell r="G65">
            <v>128.4</v>
          </cell>
          <cell r="H65">
            <v>179.76</v>
          </cell>
          <cell r="J65">
            <v>55</v>
          </cell>
          <cell r="K65">
            <v>79.09</v>
          </cell>
          <cell r="L65">
            <v>110.73</v>
          </cell>
        </row>
        <row r="66">
          <cell r="B66">
            <v>56</v>
          </cell>
          <cell r="C66">
            <v>173.03</v>
          </cell>
          <cell r="D66">
            <v>242.24</v>
          </cell>
          <cell r="F66">
            <v>56</v>
          </cell>
          <cell r="G66">
            <v>130.71</v>
          </cell>
          <cell r="H66">
            <v>183</v>
          </cell>
          <cell r="J66">
            <v>56</v>
          </cell>
          <cell r="K66">
            <v>80.510000000000005</v>
          </cell>
          <cell r="L66">
            <v>112.72</v>
          </cell>
        </row>
        <row r="67">
          <cell r="B67">
            <v>57</v>
          </cell>
          <cell r="C67">
            <v>176.07</v>
          </cell>
          <cell r="D67">
            <v>246.5</v>
          </cell>
          <cell r="F67">
            <v>57</v>
          </cell>
          <cell r="G67">
            <v>133.03</v>
          </cell>
          <cell r="H67">
            <v>186.25</v>
          </cell>
          <cell r="J67">
            <v>57</v>
          </cell>
          <cell r="K67">
            <v>81.94</v>
          </cell>
          <cell r="L67">
            <v>114.71</v>
          </cell>
        </row>
        <row r="68">
          <cell r="B68">
            <v>58</v>
          </cell>
          <cell r="C68">
            <v>179.11</v>
          </cell>
          <cell r="D68">
            <v>250.76</v>
          </cell>
          <cell r="F68">
            <v>58</v>
          </cell>
          <cell r="G68">
            <v>135.37</v>
          </cell>
          <cell r="H68">
            <v>189.52</v>
          </cell>
          <cell r="J68">
            <v>58</v>
          </cell>
          <cell r="K68">
            <v>83.36</v>
          </cell>
          <cell r="L68">
            <v>116.71</v>
          </cell>
        </row>
        <row r="69">
          <cell r="B69">
            <v>59</v>
          </cell>
          <cell r="C69">
            <v>182.16</v>
          </cell>
          <cell r="D69">
            <v>255.02</v>
          </cell>
          <cell r="F69">
            <v>59</v>
          </cell>
          <cell r="G69">
            <v>137.66999999999999</v>
          </cell>
          <cell r="H69">
            <v>192.73</v>
          </cell>
          <cell r="J69">
            <v>59</v>
          </cell>
          <cell r="K69">
            <v>84.79</v>
          </cell>
          <cell r="L69">
            <v>118.71</v>
          </cell>
        </row>
        <row r="70">
          <cell r="B70">
            <v>60</v>
          </cell>
          <cell r="C70">
            <v>185.21</v>
          </cell>
          <cell r="D70">
            <v>259.3</v>
          </cell>
          <cell r="F70">
            <v>60</v>
          </cell>
          <cell r="G70">
            <v>139.97999999999999</v>
          </cell>
          <cell r="H70">
            <v>195.97</v>
          </cell>
          <cell r="J70">
            <v>60</v>
          </cell>
          <cell r="K70">
            <v>86.23</v>
          </cell>
          <cell r="L70">
            <v>120.72</v>
          </cell>
        </row>
        <row r="71">
          <cell r="B71">
            <v>61</v>
          </cell>
          <cell r="C71">
            <v>188.27</v>
          </cell>
          <cell r="D71">
            <v>263.58</v>
          </cell>
          <cell r="F71">
            <v>61</v>
          </cell>
          <cell r="G71">
            <v>142.30000000000001</v>
          </cell>
          <cell r="H71">
            <v>199.22</v>
          </cell>
          <cell r="J71">
            <v>61</v>
          </cell>
          <cell r="K71">
            <v>87.65</v>
          </cell>
          <cell r="L71">
            <v>122.71</v>
          </cell>
        </row>
        <row r="72">
          <cell r="B72">
            <v>62</v>
          </cell>
          <cell r="C72">
            <v>191.31</v>
          </cell>
          <cell r="D72">
            <v>267.83999999999997</v>
          </cell>
          <cell r="F72">
            <v>62</v>
          </cell>
          <cell r="G72">
            <v>144.63</v>
          </cell>
          <cell r="H72">
            <v>202.49</v>
          </cell>
          <cell r="J72">
            <v>62</v>
          </cell>
          <cell r="K72">
            <v>89.08</v>
          </cell>
          <cell r="L72">
            <v>124.71</v>
          </cell>
        </row>
        <row r="73">
          <cell r="B73">
            <v>63</v>
          </cell>
          <cell r="C73">
            <v>194.36</v>
          </cell>
          <cell r="D73">
            <v>272.10000000000002</v>
          </cell>
          <cell r="F73">
            <v>63</v>
          </cell>
          <cell r="G73">
            <v>146.91999999999999</v>
          </cell>
          <cell r="H73">
            <v>205.68</v>
          </cell>
          <cell r="J73">
            <v>63</v>
          </cell>
          <cell r="K73">
            <v>90.5</v>
          </cell>
          <cell r="L73">
            <v>126.71</v>
          </cell>
        </row>
        <row r="74">
          <cell r="B74">
            <v>64</v>
          </cell>
          <cell r="C74">
            <v>197.4</v>
          </cell>
          <cell r="D74">
            <v>276.36</v>
          </cell>
          <cell r="F74">
            <v>64</v>
          </cell>
          <cell r="G74">
            <v>149.21</v>
          </cell>
          <cell r="H74">
            <v>208.9</v>
          </cell>
          <cell r="J74">
            <v>64</v>
          </cell>
          <cell r="K74">
            <v>91.94</v>
          </cell>
          <cell r="L74">
            <v>128.71</v>
          </cell>
        </row>
        <row r="75">
          <cell r="B75">
            <v>65</v>
          </cell>
          <cell r="C75">
            <v>200.46</v>
          </cell>
          <cell r="D75">
            <v>280.64</v>
          </cell>
          <cell r="F75">
            <v>65</v>
          </cell>
          <cell r="G75">
            <v>151.52000000000001</v>
          </cell>
          <cell r="H75">
            <v>212.13</v>
          </cell>
          <cell r="J75">
            <v>65</v>
          </cell>
          <cell r="K75">
            <v>93.35</v>
          </cell>
          <cell r="L75">
            <v>130.69</v>
          </cell>
        </row>
        <row r="76">
          <cell r="B76">
            <v>66</v>
          </cell>
          <cell r="C76">
            <v>203.5</v>
          </cell>
          <cell r="D76">
            <v>284.89999999999998</v>
          </cell>
          <cell r="F76">
            <v>66</v>
          </cell>
          <cell r="G76">
            <v>153.84</v>
          </cell>
          <cell r="H76">
            <v>215.38</v>
          </cell>
          <cell r="J76">
            <v>66</v>
          </cell>
          <cell r="K76">
            <v>94.79</v>
          </cell>
          <cell r="L76">
            <v>132.69999999999999</v>
          </cell>
        </row>
        <row r="77">
          <cell r="B77">
            <v>67</v>
          </cell>
          <cell r="C77">
            <v>206.55</v>
          </cell>
          <cell r="D77">
            <v>289.17</v>
          </cell>
          <cell r="F77">
            <v>67</v>
          </cell>
          <cell r="G77">
            <v>156.18</v>
          </cell>
          <cell r="H77">
            <v>218.65</v>
          </cell>
          <cell r="J77">
            <v>67</v>
          </cell>
          <cell r="K77">
            <v>96.21</v>
          </cell>
          <cell r="L77">
            <v>134.69</v>
          </cell>
        </row>
        <row r="78">
          <cell r="B78">
            <v>68</v>
          </cell>
          <cell r="C78">
            <v>209.59</v>
          </cell>
          <cell r="D78">
            <v>293.43</v>
          </cell>
          <cell r="F78">
            <v>68</v>
          </cell>
          <cell r="G78">
            <v>158.44</v>
          </cell>
          <cell r="H78">
            <v>221.82</v>
          </cell>
          <cell r="J78">
            <v>68</v>
          </cell>
          <cell r="K78">
            <v>97.63</v>
          </cell>
          <cell r="L78">
            <v>136.68</v>
          </cell>
        </row>
        <row r="79">
          <cell r="B79">
            <v>69</v>
          </cell>
          <cell r="C79">
            <v>212.64</v>
          </cell>
          <cell r="D79">
            <v>297.7</v>
          </cell>
          <cell r="F79">
            <v>69</v>
          </cell>
          <cell r="G79">
            <v>160.81</v>
          </cell>
          <cell r="H79">
            <v>225.13</v>
          </cell>
          <cell r="J79">
            <v>69</v>
          </cell>
          <cell r="K79">
            <v>99.06</v>
          </cell>
          <cell r="L79">
            <v>138.68</v>
          </cell>
        </row>
        <row r="80">
          <cell r="B80">
            <v>70</v>
          </cell>
          <cell r="C80">
            <v>215.69</v>
          </cell>
          <cell r="D80">
            <v>301.97000000000003</v>
          </cell>
          <cell r="F80">
            <v>70</v>
          </cell>
          <cell r="G80">
            <v>163.1</v>
          </cell>
          <cell r="H80">
            <v>228.34</v>
          </cell>
          <cell r="J80">
            <v>70</v>
          </cell>
          <cell r="K80">
            <v>100.49</v>
          </cell>
          <cell r="L80">
            <v>140.68</v>
          </cell>
        </row>
        <row r="81">
          <cell r="B81">
            <v>71</v>
          </cell>
          <cell r="C81">
            <v>218.74</v>
          </cell>
          <cell r="D81">
            <v>306.24</v>
          </cell>
          <cell r="F81">
            <v>71</v>
          </cell>
          <cell r="G81">
            <v>165.4</v>
          </cell>
          <cell r="H81">
            <v>231.56</v>
          </cell>
          <cell r="J81">
            <v>71</v>
          </cell>
          <cell r="K81">
            <v>101.92</v>
          </cell>
          <cell r="L81">
            <v>142.69</v>
          </cell>
        </row>
        <row r="82">
          <cell r="B82">
            <v>72</v>
          </cell>
          <cell r="C82">
            <v>221.79</v>
          </cell>
          <cell r="D82">
            <v>310.5</v>
          </cell>
          <cell r="F82">
            <v>72</v>
          </cell>
          <cell r="G82">
            <v>167.71</v>
          </cell>
          <cell r="H82">
            <v>234.8</v>
          </cell>
          <cell r="J82">
            <v>72</v>
          </cell>
          <cell r="K82">
            <v>103.35</v>
          </cell>
          <cell r="L82">
            <v>144.69999999999999</v>
          </cell>
        </row>
        <row r="83">
          <cell r="B83">
            <v>73</v>
          </cell>
          <cell r="C83">
            <v>224.83</v>
          </cell>
          <cell r="D83">
            <v>314.77</v>
          </cell>
          <cell r="F83">
            <v>73</v>
          </cell>
          <cell r="G83">
            <v>170.04</v>
          </cell>
          <cell r="H83">
            <v>238.06</v>
          </cell>
          <cell r="J83">
            <v>73</v>
          </cell>
          <cell r="K83">
            <v>104.77</v>
          </cell>
          <cell r="L83">
            <v>146.68</v>
          </cell>
        </row>
        <row r="84">
          <cell r="B84">
            <v>74</v>
          </cell>
          <cell r="C84">
            <v>227.87</v>
          </cell>
          <cell r="D84">
            <v>319.01</v>
          </cell>
          <cell r="F84">
            <v>74</v>
          </cell>
          <cell r="G84">
            <v>172.38</v>
          </cell>
          <cell r="H84">
            <v>241.33</v>
          </cell>
          <cell r="J84">
            <v>74</v>
          </cell>
          <cell r="K84">
            <v>106.21</v>
          </cell>
          <cell r="L84">
            <v>148.69999999999999</v>
          </cell>
        </row>
        <row r="85">
          <cell r="B85">
            <v>75</v>
          </cell>
          <cell r="C85">
            <v>230.93</v>
          </cell>
          <cell r="D85">
            <v>323.3</v>
          </cell>
          <cell r="F85">
            <v>75</v>
          </cell>
          <cell r="G85">
            <v>174.64</v>
          </cell>
          <cell r="H85">
            <v>244.49</v>
          </cell>
          <cell r="J85">
            <v>75</v>
          </cell>
          <cell r="K85">
            <v>107.63</v>
          </cell>
          <cell r="L85">
            <v>150.68</v>
          </cell>
        </row>
        <row r="86">
          <cell r="B86">
            <v>76</v>
          </cell>
          <cell r="C86">
            <v>233.97</v>
          </cell>
          <cell r="D86">
            <v>327.56</v>
          </cell>
          <cell r="F86">
            <v>76</v>
          </cell>
          <cell r="G86">
            <v>177</v>
          </cell>
          <cell r="H86">
            <v>247.8</v>
          </cell>
          <cell r="J86">
            <v>76</v>
          </cell>
          <cell r="K86">
            <v>109.05</v>
          </cell>
          <cell r="L86">
            <v>152.66999999999999</v>
          </cell>
        </row>
        <row r="87">
          <cell r="B87">
            <v>77</v>
          </cell>
          <cell r="C87">
            <v>237.01</v>
          </cell>
          <cell r="D87">
            <v>331.82</v>
          </cell>
          <cell r="F87">
            <v>77</v>
          </cell>
          <cell r="G87">
            <v>179.28</v>
          </cell>
          <cell r="H87">
            <v>250.99</v>
          </cell>
          <cell r="J87">
            <v>77</v>
          </cell>
          <cell r="K87">
            <v>110.48</v>
          </cell>
          <cell r="L87">
            <v>154.66999999999999</v>
          </cell>
        </row>
        <row r="88">
          <cell r="B88">
            <v>78</v>
          </cell>
          <cell r="C88">
            <v>240.06</v>
          </cell>
          <cell r="D88">
            <v>336.08</v>
          </cell>
          <cell r="F88">
            <v>78</v>
          </cell>
          <cell r="G88">
            <v>181.56</v>
          </cell>
          <cell r="H88">
            <v>254.19</v>
          </cell>
          <cell r="J88">
            <v>78</v>
          </cell>
          <cell r="K88">
            <v>111.9</v>
          </cell>
          <cell r="L88">
            <v>156.66</v>
          </cell>
        </row>
        <row r="89">
          <cell r="B89">
            <v>79</v>
          </cell>
          <cell r="C89">
            <v>243.11</v>
          </cell>
          <cell r="D89">
            <v>340.35</v>
          </cell>
          <cell r="F89">
            <v>79</v>
          </cell>
          <cell r="G89">
            <v>183.96</v>
          </cell>
          <cell r="H89">
            <v>257.55</v>
          </cell>
          <cell r="J89">
            <v>79</v>
          </cell>
          <cell r="K89">
            <v>113.33</v>
          </cell>
          <cell r="L89">
            <v>158.66999999999999</v>
          </cell>
        </row>
        <row r="90">
          <cell r="B90">
            <v>80</v>
          </cell>
          <cell r="C90">
            <v>246.16</v>
          </cell>
          <cell r="D90">
            <v>344.62</v>
          </cell>
          <cell r="F90">
            <v>80</v>
          </cell>
          <cell r="G90">
            <v>186.27</v>
          </cell>
          <cell r="H90">
            <v>260.77999999999997</v>
          </cell>
          <cell r="J90">
            <v>80</v>
          </cell>
          <cell r="K90">
            <v>114.77</v>
          </cell>
          <cell r="L90">
            <v>160.66999999999999</v>
          </cell>
        </row>
        <row r="91">
          <cell r="B91">
            <v>81</v>
          </cell>
          <cell r="C91">
            <v>249.2</v>
          </cell>
          <cell r="D91">
            <v>348.89</v>
          </cell>
          <cell r="F91">
            <v>81</v>
          </cell>
          <cell r="G91">
            <v>188.59</v>
          </cell>
          <cell r="H91">
            <v>264.02999999999997</v>
          </cell>
          <cell r="J91">
            <v>81</v>
          </cell>
          <cell r="K91">
            <v>116.2</v>
          </cell>
          <cell r="L91">
            <v>162.68</v>
          </cell>
        </row>
        <row r="92">
          <cell r="B92">
            <v>82</v>
          </cell>
          <cell r="C92">
            <v>252.25</v>
          </cell>
          <cell r="D92">
            <v>353.15</v>
          </cell>
          <cell r="F92">
            <v>82</v>
          </cell>
          <cell r="G92">
            <v>190.8</v>
          </cell>
          <cell r="H92">
            <v>267.13</v>
          </cell>
          <cell r="J92">
            <v>82</v>
          </cell>
          <cell r="K92">
            <v>117.61</v>
          </cell>
          <cell r="L92">
            <v>164.65</v>
          </cell>
        </row>
        <row r="93">
          <cell r="B93">
            <v>83</v>
          </cell>
          <cell r="C93">
            <v>255.3</v>
          </cell>
          <cell r="D93">
            <v>357.41</v>
          </cell>
          <cell r="F93">
            <v>83</v>
          </cell>
          <cell r="G93">
            <v>193.14</v>
          </cell>
          <cell r="H93">
            <v>270.39999999999998</v>
          </cell>
          <cell r="J93">
            <v>83</v>
          </cell>
          <cell r="K93">
            <v>119.05</v>
          </cell>
          <cell r="L93">
            <v>166.67</v>
          </cell>
        </row>
        <row r="94">
          <cell r="B94">
            <v>84</v>
          </cell>
          <cell r="C94">
            <v>258.36</v>
          </cell>
          <cell r="D94">
            <v>361.71</v>
          </cell>
          <cell r="F94">
            <v>84</v>
          </cell>
          <cell r="G94">
            <v>195.49</v>
          </cell>
          <cell r="H94">
            <v>273.69</v>
          </cell>
          <cell r="J94">
            <v>84</v>
          </cell>
          <cell r="K94">
            <v>120.46</v>
          </cell>
          <cell r="L94">
            <v>168.65</v>
          </cell>
        </row>
        <row r="95">
          <cell r="B95">
            <v>85</v>
          </cell>
          <cell r="C95">
            <v>261.39999999999998</v>
          </cell>
          <cell r="D95">
            <v>365.96</v>
          </cell>
          <cell r="F95">
            <v>85</v>
          </cell>
          <cell r="G95">
            <v>197.85</v>
          </cell>
          <cell r="H95">
            <v>277</v>
          </cell>
          <cell r="J95">
            <v>85</v>
          </cell>
          <cell r="K95">
            <v>121.91</v>
          </cell>
          <cell r="L95">
            <v>170.67</v>
          </cell>
        </row>
        <row r="96">
          <cell r="B96">
            <v>86</v>
          </cell>
          <cell r="C96">
            <v>264.43</v>
          </cell>
          <cell r="D96">
            <v>370.21</v>
          </cell>
          <cell r="F96">
            <v>86</v>
          </cell>
          <cell r="G96">
            <v>200.1</v>
          </cell>
          <cell r="H96">
            <v>280.14</v>
          </cell>
          <cell r="J96">
            <v>86</v>
          </cell>
          <cell r="K96">
            <v>123.32</v>
          </cell>
          <cell r="L96">
            <v>172.65</v>
          </cell>
        </row>
        <row r="97">
          <cell r="B97">
            <v>87</v>
          </cell>
          <cell r="C97">
            <v>267.49</v>
          </cell>
          <cell r="D97">
            <v>374.48</v>
          </cell>
          <cell r="F97">
            <v>87</v>
          </cell>
          <cell r="G97">
            <v>202.36</v>
          </cell>
          <cell r="H97">
            <v>283.3</v>
          </cell>
          <cell r="J97">
            <v>87</v>
          </cell>
          <cell r="K97">
            <v>124.74</v>
          </cell>
          <cell r="L97">
            <v>174.64</v>
          </cell>
        </row>
        <row r="98">
          <cell r="B98">
            <v>88</v>
          </cell>
          <cell r="C98">
            <v>270.52999999999997</v>
          </cell>
          <cell r="D98">
            <v>378.75</v>
          </cell>
          <cell r="F98">
            <v>88</v>
          </cell>
          <cell r="G98">
            <v>204.75</v>
          </cell>
          <cell r="H98">
            <v>286.64999999999998</v>
          </cell>
          <cell r="J98">
            <v>88</v>
          </cell>
          <cell r="K98">
            <v>126.16</v>
          </cell>
          <cell r="L98">
            <v>176.63</v>
          </cell>
        </row>
        <row r="99">
          <cell r="B99">
            <v>89</v>
          </cell>
          <cell r="C99">
            <v>273.57</v>
          </cell>
          <cell r="D99">
            <v>383</v>
          </cell>
          <cell r="F99">
            <v>89</v>
          </cell>
          <cell r="G99">
            <v>207.03</v>
          </cell>
          <cell r="H99">
            <v>289.83999999999997</v>
          </cell>
          <cell r="J99">
            <v>89</v>
          </cell>
          <cell r="K99">
            <v>127.59</v>
          </cell>
          <cell r="L99">
            <v>178.62</v>
          </cell>
        </row>
        <row r="100">
          <cell r="B100">
            <v>90</v>
          </cell>
          <cell r="C100">
            <v>276.64</v>
          </cell>
          <cell r="D100">
            <v>387.29</v>
          </cell>
          <cell r="F100">
            <v>90</v>
          </cell>
          <cell r="G100">
            <v>209.31</v>
          </cell>
          <cell r="H100">
            <v>293.02999999999997</v>
          </cell>
          <cell r="J100">
            <v>90</v>
          </cell>
          <cell r="K100">
            <v>129.05000000000001</v>
          </cell>
          <cell r="L100">
            <v>180.67</v>
          </cell>
        </row>
        <row r="101">
          <cell r="B101">
            <v>91</v>
          </cell>
          <cell r="C101">
            <v>279.69</v>
          </cell>
          <cell r="D101">
            <v>391.56</v>
          </cell>
          <cell r="F101">
            <v>91</v>
          </cell>
          <cell r="G101">
            <v>211.74</v>
          </cell>
          <cell r="H101">
            <v>296.44</v>
          </cell>
          <cell r="J101">
            <v>91</v>
          </cell>
          <cell r="K101">
            <v>130.47999999999999</v>
          </cell>
          <cell r="L101">
            <v>182.67</v>
          </cell>
        </row>
        <row r="102">
          <cell r="B102">
            <v>92</v>
          </cell>
          <cell r="C102">
            <v>282.73</v>
          </cell>
          <cell r="D102">
            <v>395.82</v>
          </cell>
          <cell r="F102">
            <v>92</v>
          </cell>
          <cell r="G102">
            <v>214.04</v>
          </cell>
          <cell r="H102">
            <v>299.66000000000003</v>
          </cell>
          <cell r="J102">
            <v>92</v>
          </cell>
          <cell r="K102">
            <v>131.87</v>
          </cell>
          <cell r="L102">
            <v>184.61</v>
          </cell>
        </row>
        <row r="103">
          <cell r="B103">
            <v>93</v>
          </cell>
          <cell r="C103">
            <v>285.76</v>
          </cell>
          <cell r="D103">
            <v>400.07</v>
          </cell>
          <cell r="F103">
            <v>93</v>
          </cell>
          <cell r="G103">
            <v>216.35</v>
          </cell>
          <cell r="H103">
            <v>302.89</v>
          </cell>
          <cell r="J103">
            <v>93</v>
          </cell>
          <cell r="K103">
            <v>133.30000000000001</v>
          </cell>
          <cell r="L103">
            <v>186.62</v>
          </cell>
        </row>
        <row r="104">
          <cell r="B104">
            <v>94</v>
          </cell>
          <cell r="C104">
            <v>288.81</v>
          </cell>
          <cell r="D104">
            <v>404.34</v>
          </cell>
          <cell r="F104">
            <v>94</v>
          </cell>
          <cell r="G104">
            <v>218.67</v>
          </cell>
          <cell r="H104">
            <v>306.14</v>
          </cell>
          <cell r="J104">
            <v>94</v>
          </cell>
          <cell r="K104">
            <v>134.72999999999999</v>
          </cell>
          <cell r="L104">
            <v>188.63</v>
          </cell>
        </row>
        <row r="105">
          <cell r="B105">
            <v>95</v>
          </cell>
          <cell r="C105">
            <v>291.89</v>
          </cell>
          <cell r="D105">
            <v>408.64</v>
          </cell>
          <cell r="F105">
            <v>95</v>
          </cell>
          <cell r="G105">
            <v>220.85</v>
          </cell>
          <cell r="H105">
            <v>309.19</v>
          </cell>
          <cell r="J105">
            <v>95</v>
          </cell>
          <cell r="K105">
            <v>136.16999999999999</v>
          </cell>
          <cell r="L105">
            <v>190.64</v>
          </cell>
        </row>
        <row r="106">
          <cell r="B106">
            <v>96</v>
          </cell>
          <cell r="C106">
            <v>294.91000000000003</v>
          </cell>
          <cell r="D106">
            <v>412.88</v>
          </cell>
          <cell r="F106">
            <v>96</v>
          </cell>
          <cell r="G106">
            <v>223.18</v>
          </cell>
          <cell r="H106">
            <v>312.45999999999998</v>
          </cell>
          <cell r="J106">
            <v>96</v>
          </cell>
          <cell r="K106">
            <v>137.61000000000001</v>
          </cell>
          <cell r="L106">
            <v>192.65</v>
          </cell>
        </row>
        <row r="107">
          <cell r="B107">
            <v>97</v>
          </cell>
          <cell r="C107">
            <v>297.95999999999998</v>
          </cell>
          <cell r="D107">
            <v>417.14</v>
          </cell>
          <cell r="F107">
            <v>97</v>
          </cell>
          <cell r="G107">
            <v>225.53</v>
          </cell>
          <cell r="H107">
            <v>315.74</v>
          </cell>
          <cell r="J107">
            <v>97</v>
          </cell>
          <cell r="K107">
            <v>139.01</v>
          </cell>
          <cell r="L107">
            <v>194.61</v>
          </cell>
        </row>
        <row r="108">
          <cell r="B108">
            <v>98</v>
          </cell>
          <cell r="C108">
            <v>301.02</v>
          </cell>
          <cell r="D108">
            <v>421.43</v>
          </cell>
          <cell r="F108">
            <v>98</v>
          </cell>
          <cell r="G108">
            <v>227.89</v>
          </cell>
          <cell r="H108">
            <v>319.04000000000002</v>
          </cell>
          <cell r="J108">
            <v>98</v>
          </cell>
          <cell r="K108">
            <v>140.44999999999999</v>
          </cell>
          <cell r="L108">
            <v>196.64</v>
          </cell>
        </row>
        <row r="109">
          <cell r="B109">
            <v>99</v>
          </cell>
          <cell r="C109">
            <v>304.07</v>
          </cell>
          <cell r="D109">
            <v>425.69</v>
          </cell>
          <cell r="F109">
            <v>99</v>
          </cell>
          <cell r="G109">
            <v>230.25</v>
          </cell>
          <cell r="H109">
            <v>322.36</v>
          </cell>
          <cell r="J109">
            <v>99</v>
          </cell>
          <cell r="K109">
            <v>141.86000000000001</v>
          </cell>
          <cell r="L109">
            <v>198.6</v>
          </cell>
        </row>
        <row r="110">
          <cell r="B110">
            <v>100</v>
          </cell>
          <cell r="C110">
            <v>307.10000000000002</v>
          </cell>
          <cell r="D110">
            <v>429.94</v>
          </cell>
          <cell r="F110">
            <v>100</v>
          </cell>
          <cell r="G110">
            <v>232.46</v>
          </cell>
          <cell r="H110">
            <v>325.45</v>
          </cell>
          <cell r="J110">
            <v>100</v>
          </cell>
          <cell r="K110">
            <v>143.31</v>
          </cell>
          <cell r="L110">
            <v>200.63</v>
          </cell>
        </row>
        <row r="111">
          <cell r="B111">
            <v>101</v>
          </cell>
          <cell r="C111">
            <v>310.14999999999998</v>
          </cell>
          <cell r="D111">
            <v>434.21</v>
          </cell>
          <cell r="F111">
            <v>101</v>
          </cell>
          <cell r="G111">
            <v>234.85</v>
          </cell>
          <cell r="H111">
            <v>328.79</v>
          </cell>
          <cell r="J111">
            <v>101</v>
          </cell>
          <cell r="K111">
            <v>144.71</v>
          </cell>
          <cell r="L111">
            <v>202.6</v>
          </cell>
        </row>
        <row r="112">
          <cell r="B112">
            <v>102</v>
          </cell>
          <cell r="C112">
            <v>313.22000000000003</v>
          </cell>
          <cell r="D112">
            <v>438.5</v>
          </cell>
          <cell r="F112">
            <v>102</v>
          </cell>
          <cell r="G112">
            <v>237.07</v>
          </cell>
          <cell r="H112">
            <v>331.9</v>
          </cell>
          <cell r="J112">
            <v>102</v>
          </cell>
          <cell r="K112">
            <v>146.16999999999999</v>
          </cell>
          <cell r="L112">
            <v>204.64</v>
          </cell>
        </row>
        <row r="113">
          <cell r="B113">
            <v>103</v>
          </cell>
          <cell r="C113">
            <v>316.26</v>
          </cell>
          <cell r="D113">
            <v>442.77</v>
          </cell>
          <cell r="F113">
            <v>103</v>
          </cell>
          <cell r="G113">
            <v>239.48</v>
          </cell>
          <cell r="H113">
            <v>335.27</v>
          </cell>
          <cell r="J113">
            <v>103</v>
          </cell>
          <cell r="K113">
            <v>147.58000000000001</v>
          </cell>
          <cell r="L113">
            <v>206.61</v>
          </cell>
        </row>
        <row r="114">
          <cell r="B114">
            <v>104</v>
          </cell>
          <cell r="C114">
            <v>319.29000000000002</v>
          </cell>
          <cell r="D114">
            <v>447.01</v>
          </cell>
          <cell r="F114">
            <v>104</v>
          </cell>
          <cell r="G114">
            <v>241.71</v>
          </cell>
          <cell r="H114">
            <v>338.4</v>
          </cell>
          <cell r="J114">
            <v>104</v>
          </cell>
          <cell r="K114">
            <v>148.99</v>
          </cell>
          <cell r="L114">
            <v>208.59</v>
          </cell>
        </row>
        <row r="115">
          <cell r="B115">
            <v>105</v>
          </cell>
          <cell r="C115">
            <v>322.33999999999997</v>
          </cell>
          <cell r="D115">
            <v>451.27</v>
          </cell>
          <cell r="F115">
            <v>105</v>
          </cell>
          <cell r="G115">
            <v>244.14</v>
          </cell>
          <cell r="H115">
            <v>341.79</v>
          </cell>
          <cell r="J115">
            <v>105</v>
          </cell>
          <cell r="K115">
            <v>150.44999999999999</v>
          </cell>
          <cell r="L115">
            <v>210.63</v>
          </cell>
        </row>
        <row r="116">
          <cell r="B116">
            <v>106</v>
          </cell>
          <cell r="C116">
            <v>325.39999999999998</v>
          </cell>
          <cell r="D116">
            <v>455.56</v>
          </cell>
          <cell r="F116">
            <v>106</v>
          </cell>
          <cell r="G116">
            <v>246.39</v>
          </cell>
          <cell r="H116">
            <v>344.94</v>
          </cell>
          <cell r="J116">
            <v>106</v>
          </cell>
          <cell r="K116">
            <v>151.87</v>
          </cell>
          <cell r="L116">
            <v>212.62</v>
          </cell>
        </row>
        <row r="117">
          <cell r="B117">
            <v>107</v>
          </cell>
          <cell r="C117">
            <v>328.44</v>
          </cell>
          <cell r="D117">
            <v>459.82</v>
          </cell>
          <cell r="F117">
            <v>107</v>
          </cell>
          <cell r="G117">
            <v>248.64</v>
          </cell>
          <cell r="H117">
            <v>348.1</v>
          </cell>
          <cell r="J117">
            <v>107</v>
          </cell>
          <cell r="K117">
            <v>153.29</v>
          </cell>
          <cell r="L117">
            <v>214.6</v>
          </cell>
        </row>
        <row r="118">
          <cell r="B118">
            <v>108</v>
          </cell>
          <cell r="C118">
            <v>331.5</v>
          </cell>
          <cell r="D118">
            <v>464.1</v>
          </cell>
          <cell r="F118">
            <v>108</v>
          </cell>
          <cell r="G118">
            <v>250.91</v>
          </cell>
          <cell r="H118">
            <v>351.27</v>
          </cell>
          <cell r="J118">
            <v>108</v>
          </cell>
          <cell r="K118">
            <v>154.69999999999999</v>
          </cell>
          <cell r="L118">
            <v>216.59</v>
          </cell>
        </row>
        <row r="119">
          <cell r="B119">
            <v>109</v>
          </cell>
          <cell r="C119">
            <v>334.53</v>
          </cell>
          <cell r="D119">
            <v>468.35</v>
          </cell>
          <cell r="F119">
            <v>109</v>
          </cell>
          <cell r="G119">
            <v>253.37</v>
          </cell>
          <cell r="H119">
            <v>354.72</v>
          </cell>
          <cell r="J119">
            <v>109</v>
          </cell>
          <cell r="K119">
            <v>156.13</v>
          </cell>
          <cell r="L119">
            <v>218.58</v>
          </cell>
        </row>
        <row r="120">
          <cell r="B120">
            <v>110</v>
          </cell>
          <cell r="C120">
            <v>337.58</v>
          </cell>
          <cell r="D120">
            <v>472.62</v>
          </cell>
          <cell r="F120">
            <v>110</v>
          </cell>
          <cell r="G120">
            <v>255.65</v>
          </cell>
          <cell r="H120">
            <v>357.91</v>
          </cell>
          <cell r="J120">
            <v>110</v>
          </cell>
          <cell r="K120">
            <v>157.55000000000001</v>
          </cell>
          <cell r="L120">
            <v>220.57</v>
          </cell>
        </row>
        <row r="121">
          <cell r="B121">
            <v>111</v>
          </cell>
          <cell r="C121">
            <v>340.65</v>
          </cell>
          <cell r="D121">
            <v>476.91</v>
          </cell>
          <cell r="F121">
            <v>111</v>
          </cell>
          <cell r="G121">
            <v>257.94</v>
          </cell>
          <cell r="H121">
            <v>361.11</v>
          </cell>
          <cell r="J121">
            <v>111</v>
          </cell>
          <cell r="K121">
            <v>158.97</v>
          </cell>
          <cell r="L121">
            <v>222.56</v>
          </cell>
        </row>
        <row r="122">
          <cell r="B122">
            <v>112</v>
          </cell>
          <cell r="C122">
            <v>343.69</v>
          </cell>
          <cell r="D122">
            <v>481.17</v>
          </cell>
          <cell r="F122">
            <v>112</v>
          </cell>
          <cell r="G122">
            <v>260.23</v>
          </cell>
          <cell r="H122">
            <v>364.32</v>
          </cell>
          <cell r="J122">
            <v>112</v>
          </cell>
          <cell r="K122">
            <v>160.4</v>
          </cell>
          <cell r="L122">
            <v>224.56</v>
          </cell>
        </row>
        <row r="123">
          <cell r="B123">
            <v>113</v>
          </cell>
          <cell r="C123">
            <v>346.75</v>
          </cell>
          <cell r="D123">
            <v>485.45</v>
          </cell>
          <cell r="F123">
            <v>113</v>
          </cell>
          <cell r="G123">
            <v>262.52999999999997</v>
          </cell>
          <cell r="H123">
            <v>367.54</v>
          </cell>
          <cell r="J123">
            <v>113</v>
          </cell>
          <cell r="K123">
            <v>161.83000000000001</v>
          </cell>
          <cell r="L123">
            <v>226.56</v>
          </cell>
        </row>
        <row r="124">
          <cell r="B124">
            <v>114</v>
          </cell>
          <cell r="C124">
            <v>349.77</v>
          </cell>
          <cell r="D124">
            <v>489.68</v>
          </cell>
          <cell r="F124">
            <v>114</v>
          </cell>
          <cell r="G124">
            <v>264.83</v>
          </cell>
          <cell r="H124">
            <v>370.77</v>
          </cell>
          <cell r="J124">
            <v>114</v>
          </cell>
          <cell r="K124">
            <v>163.26</v>
          </cell>
          <cell r="L124">
            <v>228.56</v>
          </cell>
        </row>
        <row r="125">
          <cell r="B125">
            <v>115</v>
          </cell>
          <cell r="C125">
            <v>352.82</v>
          </cell>
          <cell r="D125">
            <v>493.94</v>
          </cell>
          <cell r="F125">
            <v>115</v>
          </cell>
          <cell r="G125">
            <v>267.14999999999998</v>
          </cell>
          <cell r="H125">
            <v>374.01</v>
          </cell>
          <cell r="J125">
            <v>115</v>
          </cell>
          <cell r="K125">
            <v>164.69</v>
          </cell>
          <cell r="L125">
            <v>230.56</v>
          </cell>
        </row>
        <row r="126">
          <cell r="B126">
            <v>116</v>
          </cell>
          <cell r="C126">
            <v>355.88</v>
          </cell>
          <cell r="D126">
            <v>498.23</v>
          </cell>
          <cell r="F126">
            <v>116</v>
          </cell>
          <cell r="G126">
            <v>269.47000000000003</v>
          </cell>
          <cell r="H126">
            <v>377.26</v>
          </cell>
          <cell r="J126">
            <v>116</v>
          </cell>
          <cell r="K126">
            <v>166.12</v>
          </cell>
          <cell r="L126">
            <v>232.57</v>
          </cell>
        </row>
        <row r="127">
          <cell r="B127">
            <v>117</v>
          </cell>
          <cell r="C127">
            <v>358.9</v>
          </cell>
          <cell r="D127">
            <v>502.46</v>
          </cell>
          <cell r="F127">
            <v>117</v>
          </cell>
          <cell r="G127">
            <v>271.8</v>
          </cell>
          <cell r="H127">
            <v>380.52</v>
          </cell>
          <cell r="J127">
            <v>117</v>
          </cell>
          <cell r="K127">
            <v>167.56</v>
          </cell>
          <cell r="L127">
            <v>234.58</v>
          </cell>
        </row>
        <row r="128">
          <cell r="B128">
            <v>118</v>
          </cell>
          <cell r="C128">
            <v>361.94</v>
          </cell>
          <cell r="D128">
            <v>506.72</v>
          </cell>
          <cell r="F128">
            <v>118</v>
          </cell>
          <cell r="G128">
            <v>274.13</v>
          </cell>
          <cell r="H128">
            <v>383.79</v>
          </cell>
          <cell r="J128">
            <v>118</v>
          </cell>
          <cell r="K128">
            <v>169</v>
          </cell>
          <cell r="L128">
            <v>236.6</v>
          </cell>
        </row>
        <row r="129">
          <cell r="B129">
            <v>119</v>
          </cell>
          <cell r="C129">
            <v>365</v>
          </cell>
          <cell r="D129">
            <v>511</v>
          </cell>
          <cell r="F129">
            <v>119</v>
          </cell>
          <cell r="G129">
            <v>276.48</v>
          </cell>
          <cell r="H129">
            <v>387.07</v>
          </cell>
          <cell r="J129">
            <v>119</v>
          </cell>
          <cell r="K129">
            <v>170.44</v>
          </cell>
          <cell r="L129">
            <v>238.61</v>
          </cell>
        </row>
        <row r="130">
          <cell r="B130">
            <v>120</v>
          </cell>
          <cell r="C130">
            <v>368.07</v>
          </cell>
          <cell r="D130">
            <v>515.29999999999995</v>
          </cell>
          <cell r="F130">
            <v>120</v>
          </cell>
          <cell r="G130">
            <v>278.83</v>
          </cell>
          <cell r="H130">
            <v>390.37</v>
          </cell>
          <cell r="J130">
            <v>120</v>
          </cell>
          <cell r="K130">
            <v>171.82</v>
          </cell>
          <cell r="L130">
            <v>240.54</v>
          </cell>
        </row>
        <row r="131">
          <cell r="B131">
            <v>121</v>
          </cell>
          <cell r="C131">
            <v>371.11</v>
          </cell>
          <cell r="D131">
            <v>519.55999999999995</v>
          </cell>
          <cell r="F131">
            <v>121</v>
          </cell>
          <cell r="G131">
            <v>280.95</v>
          </cell>
          <cell r="H131">
            <v>393.33</v>
          </cell>
          <cell r="J131">
            <v>121</v>
          </cell>
          <cell r="K131">
            <v>173.26</v>
          </cell>
          <cell r="L131">
            <v>242.56</v>
          </cell>
        </row>
        <row r="132">
          <cell r="B132">
            <v>122</v>
          </cell>
          <cell r="C132">
            <v>374.17</v>
          </cell>
          <cell r="D132">
            <v>523.83000000000004</v>
          </cell>
          <cell r="F132">
            <v>122</v>
          </cell>
          <cell r="G132">
            <v>283.32</v>
          </cell>
          <cell r="H132">
            <v>396.64</v>
          </cell>
          <cell r="J132">
            <v>122</v>
          </cell>
          <cell r="K132">
            <v>174.71</v>
          </cell>
          <cell r="L132">
            <v>244.59</v>
          </cell>
        </row>
        <row r="133">
          <cell r="B133">
            <v>123</v>
          </cell>
          <cell r="C133">
            <v>377.18</v>
          </cell>
          <cell r="D133">
            <v>528.04999999999995</v>
          </cell>
          <cell r="F133">
            <v>123</v>
          </cell>
          <cell r="G133">
            <v>285.69</v>
          </cell>
          <cell r="H133">
            <v>399.97</v>
          </cell>
          <cell r="J133">
            <v>123</v>
          </cell>
          <cell r="K133">
            <v>176.09</v>
          </cell>
          <cell r="L133">
            <v>246.52</v>
          </cell>
        </row>
        <row r="134">
          <cell r="B134">
            <v>124</v>
          </cell>
          <cell r="C134">
            <v>380.26</v>
          </cell>
          <cell r="D134">
            <v>532.37</v>
          </cell>
          <cell r="F134">
            <v>124</v>
          </cell>
          <cell r="G134">
            <v>288.08</v>
          </cell>
          <cell r="H134">
            <v>403.31</v>
          </cell>
          <cell r="J134">
            <v>124</v>
          </cell>
          <cell r="K134">
            <v>177.54</v>
          </cell>
          <cell r="L134">
            <v>248.55</v>
          </cell>
        </row>
        <row r="135">
          <cell r="B135">
            <v>125</v>
          </cell>
          <cell r="C135">
            <v>383.31</v>
          </cell>
          <cell r="D135">
            <v>536.63</v>
          </cell>
          <cell r="F135">
            <v>125</v>
          </cell>
          <cell r="G135">
            <v>290.20999999999998</v>
          </cell>
          <cell r="H135">
            <v>406.29</v>
          </cell>
          <cell r="J135">
            <v>125</v>
          </cell>
          <cell r="K135">
            <v>178.99</v>
          </cell>
          <cell r="L135">
            <v>250.59</v>
          </cell>
        </row>
        <row r="136">
          <cell r="B136">
            <v>126</v>
          </cell>
          <cell r="C136">
            <v>386.37</v>
          </cell>
          <cell r="D136">
            <v>540.91</v>
          </cell>
          <cell r="F136">
            <v>126</v>
          </cell>
          <cell r="G136">
            <v>292.61</v>
          </cell>
          <cell r="H136">
            <v>409.65</v>
          </cell>
          <cell r="J136">
            <v>126</v>
          </cell>
          <cell r="K136">
            <v>180.38</v>
          </cell>
          <cell r="L136">
            <v>252.53</v>
          </cell>
        </row>
        <row r="137">
          <cell r="B137">
            <v>127</v>
          </cell>
          <cell r="C137">
            <v>389.38</v>
          </cell>
          <cell r="D137">
            <v>545.14</v>
          </cell>
          <cell r="F137">
            <v>127</v>
          </cell>
          <cell r="G137">
            <v>295.02</v>
          </cell>
          <cell r="H137">
            <v>413.03</v>
          </cell>
          <cell r="J137">
            <v>127</v>
          </cell>
          <cell r="K137">
            <v>181.83</v>
          </cell>
          <cell r="L137">
            <v>254.57</v>
          </cell>
        </row>
        <row r="138">
          <cell r="B138">
            <v>128</v>
          </cell>
          <cell r="C138">
            <v>392.41</v>
          </cell>
          <cell r="D138">
            <v>549.38</v>
          </cell>
          <cell r="F138">
            <v>128</v>
          </cell>
          <cell r="G138">
            <v>297.16000000000003</v>
          </cell>
          <cell r="H138">
            <v>416.03</v>
          </cell>
          <cell r="J138">
            <v>128</v>
          </cell>
          <cell r="K138">
            <v>183.29</v>
          </cell>
          <cell r="L138">
            <v>256.61</v>
          </cell>
        </row>
        <row r="139">
          <cell r="B139">
            <v>129</v>
          </cell>
          <cell r="C139">
            <v>395.46</v>
          </cell>
          <cell r="D139">
            <v>553.64</v>
          </cell>
          <cell r="F139">
            <v>129</v>
          </cell>
          <cell r="G139">
            <v>299.58999999999997</v>
          </cell>
          <cell r="H139">
            <v>419.42</v>
          </cell>
          <cell r="J139">
            <v>129</v>
          </cell>
          <cell r="K139">
            <v>184.68</v>
          </cell>
          <cell r="L139">
            <v>258.55</v>
          </cell>
        </row>
        <row r="140">
          <cell r="B140">
            <v>130</v>
          </cell>
          <cell r="C140">
            <v>398.52</v>
          </cell>
          <cell r="D140">
            <v>557.92999999999995</v>
          </cell>
          <cell r="F140">
            <v>130</v>
          </cell>
          <cell r="G140">
            <v>302.02999999999997</v>
          </cell>
          <cell r="H140">
            <v>422.84</v>
          </cell>
          <cell r="J140">
            <v>130</v>
          </cell>
          <cell r="K140">
            <v>186.15</v>
          </cell>
          <cell r="L140">
            <v>260.60000000000002</v>
          </cell>
        </row>
        <row r="141">
          <cell r="B141">
            <v>131</v>
          </cell>
          <cell r="C141">
            <v>401.59</v>
          </cell>
          <cell r="D141">
            <v>562.23</v>
          </cell>
          <cell r="F141">
            <v>131</v>
          </cell>
          <cell r="G141">
            <v>304.18</v>
          </cell>
          <cell r="H141">
            <v>425.86</v>
          </cell>
          <cell r="J141">
            <v>131</v>
          </cell>
          <cell r="K141">
            <v>187.54</v>
          </cell>
          <cell r="L141">
            <v>262.55</v>
          </cell>
        </row>
        <row r="142">
          <cell r="B142">
            <v>132</v>
          </cell>
          <cell r="C142">
            <v>404.62</v>
          </cell>
          <cell r="D142">
            <v>566.47</v>
          </cell>
          <cell r="F142">
            <v>132</v>
          </cell>
          <cell r="G142">
            <v>306.64</v>
          </cell>
          <cell r="H142">
            <v>429.29</v>
          </cell>
          <cell r="J142">
            <v>132</v>
          </cell>
          <cell r="K142">
            <v>188.93</v>
          </cell>
          <cell r="L142">
            <v>264.5</v>
          </cell>
        </row>
        <row r="143">
          <cell r="B143">
            <v>133</v>
          </cell>
          <cell r="C143">
            <v>407.66</v>
          </cell>
          <cell r="D143">
            <v>570.73</v>
          </cell>
          <cell r="F143">
            <v>133</v>
          </cell>
          <cell r="G143">
            <v>308.8</v>
          </cell>
          <cell r="H143">
            <v>432.32</v>
          </cell>
          <cell r="J143">
            <v>133</v>
          </cell>
          <cell r="K143">
            <v>190.4</v>
          </cell>
          <cell r="L143">
            <v>266.56</v>
          </cell>
        </row>
        <row r="144">
          <cell r="B144">
            <v>134</v>
          </cell>
          <cell r="C144">
            <v>410.72</v>
          </cell>
          <cell r="D144">
            <v>575</v>
          </cell>
          <cell r="F144">
            <v>134</v>
          </cell>
          <cell r="G144">
            <v>311.27</v>
          </cell>
          <cell r="H144">
            <v>435.78</v>
          </cell>
          <cell r="J144">
            <v>134</v>
          </cell>
          <cell r="K144">
            <v>191.79</v>
          </cell>
          <cell r="L144">
            <v>268.51</v>
          </cell>
        </row>
        <row r="145">
          <cell r="B145">
            <v>135</v>
          </cell>
          <cell r="C145">
            <v>413.79</v>
          </cell>
          <cell r="D145">
            <v>579.29999999999995</v>
          </cell>
          <cell r="F145">
            <v>135</v>
          </cell>
          <cell r="G145">
            <v>313.45</v>
          </cell>
          <cell r="H145">
            <v>438.83</v>
          </cell>
          <cell r="J145">
            <v>135</v>
          </cell>
          <cell r="K145">
            <v>193.27</v>
          </cell>
          <cell r="L145">
            <v>270.57</v>
          </cell>
        </row>
        <row r="146">
          <cell r="B146">
            <v>136</v>
          </cell>
          <cell r="C146">
            <v>416.8</v>
          </cell>
          <cell r="D146">
            <v>583.53</v>
          </cell>
          <cell r="F146">
            <v>136</v>
          </cell>
          <cell r="G146">
            <v>315.63</v>
          </cell>
          <cell r="H146">
            <v>441.88</v>
          </cell>
          <cell r="J146">
            <v>136</v>
          </cell>
          <cell r="K146">
            <v>194.66</v>
          </cell>
          <cell r="L146">
            <v>272.52999999999997</v>
          </cell>
        </row>
        <row r="147">
          <cell r="B147">
            <v>137</v>
          </cell>
          <cell r="C147">
            <v>419.83</v>
          </cell>
          <cell r="D147">
            <v>587.77</v>
          </cell>
          <cell r="F147">
            <v>137</v>
          </cell>
          <cell r="G147">
            <v>318.12</v>
          </cell>
          <cell r="H147">
            <v>445.37</v>
          </cell>
          <cell r="J147">
            <v>137</v>
          </cell>
          <cell r="K147">
            <v>196.14</v>
          </cell>
          <cell r="L147">
            <v>274.60000000000002</v>
          </cell>
        </row>
        <row r="148">
          <cell r="B148">
            <v>138</v>
          </cell>
          <cell r="C148">
            <v>422.95</v>
          </cell>
          <cell r="D148">
            <v>592.13</v>
          </cell>
          <cell r="F148">
            <v>138</v>
          </cell>
          <cell r="G148">
            <v>320.31</v>
          </cell>
          <cell r="H148">
            <v>448.43</v>
          </cell>
          <cell r="J148">
            <v>138</v>
          </cell>
          <cell r="K148">
            <v>197.54</v>
          </cell>
          <cell r="L148">
            <v>276.56</v>
          </cell>
        </row>
        <row r="149">
          <cell r="B149">
            <v>139</v>
          </cell>
          <cell r="C149">
            <v>425.94</v>
          </cell>
          <cell r="D149">
            <v>596.30999999999995</v>
          </cell>
          <cell r="F149">
            <v>139</v>
          </cell>
          <cell r="G149">
            <v>322.82</v>
          </cell>
          <cell r="H149">
            <v>451.95</v>
          </cell>
          <cell r="J149">
            <v>139</v>
          </cell>
          <cell r="K149">
            <v>198.94</v>
          </cell>
          <cell r="L149">
            <v>278.51</v>
          </cell>
        </row>
        <row r="150">
          <cell r="B150">
            <v>140</v>
          </cell>
          <cell r="C150">
            <v>429.01</v>
          </cell>
          <cell r="D150">
            <v>600.61</v>
          </cell>
          <cell r="F150">
            <v>140</v>
          </cell>
          <cell r="G150">
            <v>325.02</v>
          </cell>
          <cell r="H150">
            <v>455.03</v>
          </cell>
          <cell r="J150">
            <v>140</v>
          </cell>
          <cell r="K150">
            <v>200.34</v>
          </cell>
          <cell r="L150">
            <v>280.47000000000003</v>
          </cell>
        </row>
        <row r="151">
          <cell r="B151">
            <v>141</v>
          </cell>
          <cell r="C151">
            <v>432.02</v>
          </cell>
          <cell r="D151">
            <v>604.83000000000004</v>
          </cell>
          <cell r="F151">
            <v>141</v>
          </cell>
          <cell r="G151">
            <v>327.22000000000003</v>
          </cell>
          <cell r="H151">
            <v>458.11</v>
          </cell>
          <cell r="J151">
            <v>141</v>
          </cell>
          <cell r="K151">
            <v>201.83</v>
          </cell>
          <cell r="L151">
            <v>282.56</v>
          </cell>
        </row>
        <row r="152">
          <cell r="B152">
            <v>142</v>
          </cell>
          <cell r="C152">
            <v>435.12</v>
          </cell>
          <cell r="D152">
            <v>609.16999999999996</v>
          </cell>
          <cell r="F152">
            <v>142</v>
          </cell>
          <cell r="G152">
            <v>329.77</v>
          </cell>
          <cell r="H152">
            <v>461.67</v>
          </cell>
          <cell r="J152">
            <v>142</v>
          </cell>
          <cell r="K152">
            <v>203.23</v>
          </cell>
          <cell r="L152">
            <v>284.52</v>
          </cell>
        </row>
        <row r="153">
          <cell r="B153">
            <v>143</v>
          </cell>
          <cell r="C153">
            <v>438.17</v>
          </cell>
          <cell r="D153">
            <v>613.42999999999995</v>
          </cell>
          <cell r="F153">
            <v>143</v>
          </cell>
          <cell r="G153">
            <v>331.98</v>
          </cell>
          <cell r="H153">
            <v>464.77</v>
          </cell>
          <cell r="J153">
            <v>143</v>
          </cell>
          <cell r="K153">
            <v>204.64</v>
          </cell>
          <cell r="L153">
            <v>286.49</v>
          </cell>
        </row>
        <row r="154">
          <cell r="B154">
            <v>144</v>
          </cell>
          <cell r="C154">
            <v>441.22</v>
          </cell>
          <cell r="D154">
            <v>617.71</v>
          </cell>
          <cell r="F154">
            <v>144</v>
          </cell>
          <cell r="G154">
            <v>334.19</v>
          </cell>
          <cell r="H154">
            <v>467.87</v>
          </cell>
          <cell r="J154">
            <v>144</v>
          </cell>
          <cell r="K154">
            <v>206.13</v>
          </cell>
          <cell r="L154">
            <v>288.58999999999997</v>
          </cell>
        </row>
        <row r="155">
          <cell r="B155">
            <v>145</v>
          </cell>
          <cell r="C155">
            <v>444.21</v>
          </cell>
          <cell r="D155">
            <v>621.9</v>
          </cell>
          <cell r="F155">
            <v>145</v>
          </cell>
          <cell r="G155">
            <v>336.76</v>
          </cell>
          <cell r="H155">
            <v>471.47</v>
          </cell>
          <cell r="J155">
            <v>145</v>
          </cell>
          <cell r="K155">
            <v>207.54</v>
          </cell>
          <cell r="L155">
            <v>290.55</v>
          </cell>
        </row>
        <row r="156">
          <cell r="B156">
            <v>146</v>
          </cell>
          <cell r="C156">
            <v>447.29</v>
          </cell>
          <cell r="D156">
            <v>626.21</v>
          </cell>
          <cell r="F156">
            <v>146</v>
          </cell>
          <cell r="G156">
            <v>338.99</v>
          </cell>
          <cell r="H156">
            <v>474.59</v>
          </cell>
          <cell r="J156">
            <v>146</v>
          </cell>
          <cell r="K156">
            <v>208.95</v>
          </cell>
          <cell r="L156">
            <v>292.52999999999997</v>
          </cell>
        </row>
        <row r="157">
          <cell r="B157">
            <v>147</v>
          </cell>
          <cell r="C157">
            <v>450.31</v>
          </cell>
          <cell r="D157">
            <v>630.42999999999995</v>
          </cell>
          <cell r="F157">
            <v>147</v>
          </cell>
          <cell r="G157">
            <v>341.22</v>
          </cell>
          <cell r="H157">
            <v>477.71</v>
          </cell>
          <cell r="J157">
            <v>147</v>
          </cell>
          <cell r="K157">
            <v>210.36</v>
          </cell>
          <cell r="L157">
            <v>294.5</v>
          </cell>
        </row>
        <row r="158">
          <cell r="B158">
            <v>148</v>
          </cell>
          <cell r="C158">
            <v>453.42</v>
          </cell>
          <cell r="D158">
            <v>634.79</v>
          </cell>
          <cell r="F158">
            <v>148</v>
          </cell>
          <cell r="G158">
            <v>343.46</v>
          </cell>
          <cell r="H158">
            <v>480.84</v>
          </cell>
          <cell r="J158">
            <v>148</v>
          </cell>
          <cell r="K158">
            <v>211.77</v>
          </cell>
          <cell r="L158">
            <v>296.47000000000003</v>
          </cell>
        </row>
        <row r="159">
          <cell r="B159">
            <v>149</v>
          </cell>
          <cell r="C159">
            <v>456.46</v>
          </cell>
          <cell r="D159">
            <v>639.04999999999995</v>
          </cell>
          <cell r="F159">
            <v>149</v>
          </cell>
          <cell r="G159">
            <v>345.7</v>
          </cell>
          <cell r="H159">
            <v>483.97</v>
          </cell>
          <cell r="J159">
            <v>149</v>
          </cell>
          <cell r="K159">
            <v>213.28</v>
          </cell>
          <cell r="L159">
            <v>298.58999999999997</v>
          </cell>
        </row>
        <row r="160">
          <cell r="B160">
            <v>150</v>
          </cell>
          <cell r="C160">
            <v>459.52</v>
          </cell>
          <cell r="D160">
            <v>643.32000000000005</v>
          </cell>
          <cell r="F160">
            <v>150</v>
          </cell>
          <cell r="G160">
            <v>348.31</v>
          </cell>
          <cell r="H160">
            <v>487.64</v>
          </cell>
          <cell r="J160">
            <v>150</v>
          </cell>
          <cell r="K160">
            <v>214.69</v>
          </cell>
          <cell r="L160">
            <v>300.56</v>
          </cell>
        </row>
        <row r="161">
          <cell r="B161">
            <v>151</v>
          </cell>
          <cell r="C161">
            <v>462.5</v>
          </cell>
          <cell r="D161">
            <v>647.5</v>
          </cell>
          <cell r="F161">
            <v>151</v>
          </cell>
          <cell r="G161">
            <v>350.56</v>
          </cell>
          <cell r="H161">
            <v>490.79</v>
          </cell>
          <cell r="J161">
            <v>151</v>
          </cell>
          <cell r="K161">
            <v>216.1</v>
          </cell>
          <cell r="L161">
            <v>302.54000000000002</v>
          </cell>
        </row>
        <row r="162">
          <cell r="B162">
            <v>152</v>
          </cell>
          <cell r="C162">
            <v>465.58</v>
          </cell>
          <cell r="D162">
            <v>651.80999999999995</v>
          </cell>
          <cell r="F162">
            <v>152</v>
          </cell>
          <cell r="G162">
            <v>352.82</v>
          </cell>
          <cell r="H162">
            <v>493.95</v>
          </cell>
          <cell r="J162">
            <v>152</v>
          </cell>
          <cell r="K162">
            <v>217.52</v>
          </cell>
          <cell r="L162">
            <v>304.52999999999997</v>
          </cell>
        </row>
        <row r="163">
          <cell r="B163">
            <v>153</v>
          </cell>
          <cell r="C163">
            <v>468.59</v>
          </cell>
          <cell r="D163">
            <v>656.03</v>
          </cell>
          <cell r="F163">
            <v>153</v>
          </cell>
          <cell r="G163">
            <v>355.08</v>
          </cell>
          <cell r="H163">
            <v>497.11</v>
          </cell>
          <cell r="J163">
            <v>153</v>
          </cell>
          <cell r="K163">
            <v>218.94</v>
          </cell>
          <cell r="L163">
            <v>306.51</v>
          </cell>
        </row>
        <row r="164">
          <cell r="B164">
            <v>154</v>
          </cell>
          <cell r="C164">
            <v>471.7</v>
          </cell>
          <cell r="D164">
            <v>660.38</v>
          </cell>
          <cell r="F164">
            <v>154</v>
          </cell>
          <cell r="G164">
            <v>357.34</v>
          </cell>
          <cell r="H164">
            <v>500.28</v>
          </cell>
          <cell r="J164">
            <v>154</v>
          </cell>
          <cell r="K164">
            <v>220.35</v>
          </cell>
          <cell r="L164">
            <v>308.5</v>
          </cell>
        </row>
        <row r="165">
          <cell r="B165">
            <v>155</v>
          </cell>
          <cell r="C165">
            <v>474.73</v>
          </cell>
          <cell r="D165">
            <v>664.62</v>
          </cell>
          <cell r="F165">
            <v>155</v>
          </cell>
          <cell r="G165">
            <v>359.61</v>
          </cell>
          <cell r="H165">
            <v>503.46</v>
          </cell>
          <cell r="J165">
            <v>155</v>
          </cell>
          <cell r="K165">
            <v>221.77</v>
          </cell>
          <cell r="L165">
            <v>310.48</v>
          </cell>
        </row>
        <row r="166">
          <cell r="B166">
            <v>156</v>
          </cell>
          <cell r="C166">
            <v>477.78</v>
          </cell>
          <cell r="D166">
            <v>668.89</v>
          </cell>
          <cell r="F166">
            <v>156</v>
          </cell>
          <cell r="G166">
            <v>361.89</v>
          </cell>
          <cell r="H166">
            <v>506.64</v>
          </cell>
          <cell r="J166">
            <v>156</v>
          </cell>
          <cell r="K166">
            <v>223.19</v>
          </cell>
          <cell r="L166">
            <v>312.47000000000003</v>
          </cell>
        </row>
        <row r="167">
          <cell r="B167">
            <v>157</v>
          </cell>
          <cell r="C167">
            <v>480.84</v>
          </cell>
          <cell r="D167">
            <v>673.17</v>
          </cell>
          <cell r="F167">
            <v>157</v>
          </cell>
          <cell r="G167">
            <v>364.16</v>
          </cell>
          <cell r="H167">
            <v>509.83</v>
          </cell>
          <cell r="J167">
            <v>157</v>
          </cell>
          <cell r="K167">
            <v>224.62</v>
          </cell>
          <cell r="L167">
            <v>314.45999999999998</v>
          </cell>
        </row>
        <row r="168">
          <cell r="B168">
            <v>158</v>
          </cell>
          <cell r="C168">
            <v>483.91</v>
          </cell>
          <cell r="D168">
            <v>677.47</v>
          </cell>
          <cell r="F168">
            <v>158</v>
          </cell>
          <cell r="G168">
            <v>366.86</v>
          </cell>
          <cell r="H168">
            <v>513.61</v>
          </cell>
          <cell r="J168">
            <v>158</v>
          </cell>
          <cell r="K168">
            <v>226.04</v>
          </cell>
          <cell r="L168">
            <v>316.45</v>
          </cell>
        </row>
        <row r="169">
          <cell r="B169">
            <v>159</v>
          </cell>
          <cell r="C169">
            <v>486.9</v>
          </cell>
          <cell r="D169">
            <v>681.66</v>
          </cell>
          <cell r="F169">
            <v>159</v>
          </cell>
          <cell r="G169">
            <v>369.16</v>
          </cell>
          <cell r="H169">
            <v>516.82000000000005</v>
          </cell>
          <cell r="J169">
            <v>159</v>
          </cell>
          <cell r="K169">
            <v>227.46</v>
          </cell>
          <cell r="L169">
            <v>318.45</v>
          </cell>
        </row>
        <row r="170">
          <cell r="B170">
            <v>160</v>
          </cell>
          <cell r="C170">
            <v>489.99</v>
          </cell>
          <cell r="D170">
            <v>685.99</v>
          </cell>
          <cell r="F170">
            <v>160</v>
          </cell>
          <cell r="G170">
            <v>371.45</v>
          </cell>
          <cell r="H170">
            <v>520.04</v>
          </cell>
          <cell r="J170">
            <v>160</v>
          </cell>
          <cell r="K170">
            <v>228.89</v>
          </cell>
          <cell r="L170">
            <v>320.44</v>
          </cell>
        </row>
        <row r="171">
          <cell r="B171">
            <v>161</v>
          </cell>
          <cell r="C171">
            <v>493.01</v>
          </cell>
          <cell r="D171">
            <v>690.21</v>
          </cell>
          <cell r="F171">
            <v>161</v>
          </cell>
          <cell r="G171">
            <v>373.76</v>
          </cell>
          <cell r="H171">
            <v>523.26</v>
          </cell>
          <cell r="J171">
            <v>161</v>
          </cell>
          <cell r="K171">
            <v>230.31</v>
          </cell>
          <cell r="L171">
            <v>322.44</v>
          </cell>
        </row>
        <row r="172">
          <cell r="B172">
            <v>162</v>
          </cell>
          <cell r="C172">
            <v>496.03</v>
          </cell>
          <cell r="D172">
            <v>694.45</v>
          </cell>
          <cell r="F172">
            <v>162</v>
          </cell>
          <cell r="G172">
            <v>376.06</v>
          </cell>
          <cell r="H172">
            <v>526.49</v>
          </cell>
          <cell r="J172">
            <v>162</v>
          </cell>
          <cell r="K172">
            <v>231.74</v>
          </cell>
          <cell r="L172">
            <v>324.44</v>
          </cell>
        </row>
        <row r="173">
          <cell r="B173">
            <v>163</v>
          </cell>
          <cell r="C173">
            <v>499.07</v>
          </cell>
          <cell r="D173">
            <v>698.7</v>
          </cell>
          <cell r="F173">
            <v>163</v>
          </cell>
          <cell r="G173">
            <v>378.38</v>
          </cell>
          <cell r="H173">
            <v>529.73</v>
          </cell>
          <cell r="J173">
            <v>163</v>
          </cell>
          <cell r="K173">
            <v>233.17</v>
          </cell>
          <cell r="L173">
            <v>326.44</v>
          </cell>
        </row>
        <row r="174">
          <cell r="B174">
            <v>164</v>
          </cell>
          <cell r="C174">
            <v>502.12</v>
          </cell>
          <cell r="D174">
            <v>702.97</v>
          </cell>
          <cell r="F174">
            <v>164</v>
          </cell>
          <cell r="G174">
            <v>380.7</v>
          </cell>
          <cell r="H174">
            <v>532.98</v>
          </cell>
          <cell r="J174">
            <v>164</v>
          </cell>
          <cell r="K174">
            <v>234.6</v>
          </cell>
          <cell r="L174">
            <v>328.45</v>
          </cell>
        </row>
        <row r="175">
          <cell r="B175">
            <v>165</v>
          </cell>
          <cell r="C175">
            <v>505.18</v>
          </cell>
          <cell r="D175">
            <v>707.25</v>
          </cell>
          <cell r="F175">
            <v>165</v>
          </cell>
          <cell r="G175">
            <v>383.02</v>
          </cell>
          <cell r="H175">
            <v>536.23</v>
          </cell>
          <cell r="J175">
            <v>165</v>
          </cell>
          <cell r="K175">
            <v>236.04</v>
          </cell>
          <cell r="L175">
            <v>330.45</v>
          </cell>
        </row>
        <row r="176">
          <cell r="B176">
            <v>166</v>
          </cell>
          <cell r="C176">
            <v>508.25</v>
          </cell>
          <cell r="D176">
            <v>711.55</v>
          </cell>
          <cell r="F176">
            <v>166</v>
          </cell>
          <cell r="G176">
            <v>385.35</v>
          </cell>
          <cell r="H176">
            <v>539.49</v>
          </cell>
          <cell r="J176">
            <v>166</v>
          </cell>
          <cell r="K176">
            <v>237.47</v>
          </cell>
          <cell r="L176">
            <v>332.46</v>
          </cell>
        </row>
        <row r="177">
          <cell r="B177">
            <v>167</v>
          </cell>
          <cell r="C177">
            <v>511.34</v>
          </cell>
          <cell r="D177">
            <v>715.87</v>
          </cell>
          <cell r="F177">
            <v>167</v>
          </cell>
          <cell r="G177">
            <v>387.69</v>
          </cell>
          <cell r="H177">
            <v>542.76</v>
          </cell>
          <cell r="J177">
            <v>167</v>
          </cell>
          <cell r="K177">
            <v>238.91</v>
          </cell>
          <cell r="L177">
            <v>334.47</v>
          </cell>
        </row>
        <row r="178">
          <cell r="B178">
            <v>168</v>
          </cell>
          <cell r="C178">
            <v>514.33000000000004</v>
          </cell>
          <cell r="D178">
            <v>720.06</v>
          </cell>
          <cell r="F178">
            <v>168</v>
          </cell>
          <cell r="G178">
            <v>390.03</v>
          </cell>
          <cell r="H178">
            <v>546.04</v>
          </cell>
          <cell r="J178">
            <v>168</v>
          </cell>
          <cell r="K178">
            <v>240.34</v>
          </cell>
          <cell r="L178">
            <v>336.48</v>
          </cell>
        </row>
        <row r="179">
          <cell r="B179">
            <v>169</v>
          </cell>
          <cell r="C179">
            <v>517.44000000000005</v>
          </cell>
          <cell r="D179">
            <v>724.42</v>
          </cell>
          <cell r="F179">
            <v>169</v>
          </cell>
          <cell r="G179">
            <v>391.9</v>
          </cell>
          <cell r="H179">
            <v>548.66</v>
          </cell>
          <cell r="J179">
            <v>169</v>
          </cell>
          <cell r="K179">
            <v>241.78</v>
          </cell>
          <cell r="L179">
            <v>338.5</v>
          </cell>
        </row>
        <row r="180">
          <cell r="B180">
            <v>170</v>
          </cell>
          <cell r="C180">
            <v>520.46</v>
          </cell>
          <cell r="D180">
            <v>728.64</v>
          </cell>
          <cell r="F180">
            <v>170</v>
          </cell>
          <cell r="G180">
            <v>394.25</v>
          </cell>
          <cell r="H180">
            <v>551.94000000000005</v>
          </cell>
          <cell r="J180">
            <v>170</v>
          </cell>
          <cell r="K180">
            <v>243.22</v>
          </cell>
          <cell r="L180">
            <v>340.51</v>
          </cell>
        </row>
        <row r="181">
          <cell r="B181">
            <v>171</v>
          </cell>
          <cell r="C181">
            <v>523.48</v>
          </cell>
          <cell r="D181">
            <v>732.88</v>
          </cell>
          <cell r="F181">
            <v>171</v>
          </cell>
          <cell r="G181">
            <v>396.6</v>
          </cell>
          <cell r="H181">
            <v>555.24</v>
          </cell>
          <cell r="J181">
            <v>171</v>
          </cell>
          <cell r="K181">
            <v>244.67</v>
          </cell>
          <cell r="L181">
            <v>342.53</v>
          </cell>
        </row>
        <row r="182">
          <cell r="B182">
            <v>172</v>
          </cell>
          <cell r="C182">
            <v>526.52</v>
          </cell>
          <cell r="D182">
            <v>737.13</v>
          </cell>
          <cell r="F182">
            <v>172</v>
          </cell>
          <cell r="G182">
            <v>398.96</v>
          </cell>
          <cell r="H182">
            <v>558.54</v>
          </cell>
          <cell r="J182">
            <v>172</v>
          </cell>
          <cell r="K182">
            <v>246.11</v>
          </cell>
          <cell r="L182">
            <v>344.55</v>
          </cell>
        </row>
        <row r="183">
          <cell r="B183">
            <v>173</v>
          </cell>
          <cell r="C183">
            <v>529.57000000000005</v>
          </cell>
          <cell r="D183">
            <v>741.4</v>
          </cell>
          <cell r="F183">
            <v>173</v>
          </cell>
          <cell r="G183">
            <v>401.32</v>
          </cell>
          <cell r="H183">
            <v>561.85</v>
          </cell>
          <cell r="J183">
            <v>173</v>
          </cell>
          <cell r="K183">
            <v>247.42</v>
          </cell>
          <cell r="L183">
            <v>346.39</v>
          </cell>
        </row>
        <row r="184">
          <cell r="B184">
            <v>174</v>
          </cell>
          <cell r="C184">
            <v>532.63</v>
          </cell>
          <cell r="D184">
            <v>745.68</v>
          </cell>
          <cell r="F184">
            <v>174</v>
          </cell>
          <cell r="G184">
            <v>403.69</v>
          </cell>
          <cell r="H184">
            <v>565.16999999999996</v>
          </cell>
          <cell r="J184">
            <v>174</v>
          </cell>
          <cell r="K184">
            <v>248.87</v>
          </cell>
          <cell r="L184">
            <v>348.42</v>
          </cell>
        </row>
        <row r="185">
          <cell r="B185">
            <v>175</v>
          </cell>
          <cell r="C185">
            <v>535.70000000000005</v>
          </cell>
          <cell r="D185">
            <v>749.99</v>
          </cell>
          <cell r="F185">
            <v>175</v>
          </cell>
          <cell r="G185">
            <v>406.07</v>
          </cell>
          <cell r="H185">
            <v>568.5</v>
          </cell>
          <cell r="J185">
            <v>175</v>
          </cell>
          <cell r="K185">
            <v>250.32</v>
          </cell>
          <cell r="L185">
            <v>350.44</v>
          </cell>
        </row>
        <row r="186">
          <cell r="B186">
            <v>176</v>
          </cell>
          <cell r="C186">
            <v>538.66999999999996</v>
          </cell>
          <cell r="D186">
            <v>754.14</v>
          </cell>
          <cell r="F186">
            <v>176</v>
          </cell>
          <cell r="G186">
            <v>408.46</v>
          </cell>
          <cell r="H186">
            <v>571.84</v>
          </cell>
          <cell r="J186">
            <v>176</v>
          </cell>
          <cell r="K186">
            <v>251.76</v>
          </cell>
          <cell r="L186">
            <v>352.47</v>
          </cell>
        </row>
        <row r="187">
          <cell r="B187">
            <v>177</v>
          </cell>
          <cell r="C187">
            <v>541.77</v>
          </cell>
          <cell r="D187">
            <v>758.48</v>
          </cell>
          <cell r="F187">
            <v>177</v>
          </cell>
          <cell r="G187">
            <v>410.85</v>
          </cell>
          <cell r="H187">
            <v>575.19000000000005</v>
          </cell>
          <cell r="J187">
            <v>177</v>
          </cell>
          <cell r="K187">
            <v>253.22</v>
          </cell>
          <cell r="L187">
            <v>354.5</v>
          </cell>
        </row>
        <row r="188">
          <cell r="B188">
            <v>178</v>
          </cell>
          <cell r="C188">
            <v>544.87</v>
          </cell>
          <cell r="D188">
            <v>762.82</v>
          </cell>
          <cell r="F188">
            <v>178</v>
          </cell>
          <cell r="G188">
            <v>412.72</v>
          </cell>
          <cell r="H188">
            <v>577.80999999999995</v>
          </cell>
          <cell r="J188">
            <v>178</v>
          </cell>
          <cell r="K188">
            <v>254.67</v>
          </cell>
          <cell r="L188">
            <v>356.53</v>
          </cell>
        </row>
        <row r="189">
          <cell r="B189">
            <v>179</v>
          </cell>
          <cell r="C189">
            <v>547.88</v>
          </cell>
          <cell r="D189">
            <v>767.03</v>
          </cell>
          <cell r="F189">
            <v>179</v>
          </cell>
          <cell r="G189">
            <v>415.12</v>
          </cell>
          <cell r="H189">
            <v>581.16999999999996</v>
          </cell>
          <cell r="J189">
            <v>179</v>
          </cell>
          <cell r="K189">
            <v>255.98</v>
          </cell>
          <cell r="L189">
            <v>358.37</v>
          </cell>
        </row>
        <row r="190">
          <cell r="B190">
            <v>180</v>
          </cell>
          <cell r="C190">
            <v>550.89</v>
          </cell>
          <cell r="D190">
            <v>771.24</v>
          </cell>
          <cell r="F190">
            <v>180</v>
          </cell>
          <cell r="G190">
            <v>417.53</v>
          </cell>
          <cell r="H190">
            <v>584.54</v>
          </cell>
          <cell r="J190">
            <v>180</v>
          </cell>
          <cell r="K190">
            <v>257.44</v>
          </cell>
          <cell r="L190">
            <v>360.41</v>
          </cell>
        </row>
        <row r="191">
          <cell r="B191">
            <v>181</v>
          </cell>
          <cell r="C191">
            <v>553.91</v>
          </cell>
          <cell r="D191">
            <v>775.47</v>
          </cell>
          <cell r="F191">
            <v>181</v>
          </cell>
          <cell r="G191">
            <v>419.94</v>
          </cell>
          <cell r="H191">
            <v>587.91</v>
          </cell>
          <cell r="J191">
            <v>181</v>
          </cell>
          <cell r="K191">
            <v>258.89</v>
          </cell>
          <cell r="L191">
            <v>362.45</v>
          </cell>
        </row>
        <row r="192">
          <cell r="B192">
            <v>182</v>
          </cell>
          <cell r="C192">
            <v>557.05999999999995</v>
          </cell>
          <cell r="D192">
            <v>779.89</v>
          </cell>
          <cell r="F192">
            <v>182</v>
          </cell>
          <cell r="G192">
            <v>422.36</v>
          </cell>
          <cell r="H192">
            <v>591.29999999999995</v>
          </cell>
          <cell r="J192">
            <v>182</v>
          </cell>
          <cell r="K192">
            <v>260.35000000000002</v>
          </cell>
          <cell r="L192">
            <v>364.49</v>
          </cell>
        </row>
        <row r="193">
          <cell r="B193">
            <v>183</v>
          </cell>
          <cell r="C193">
            <v>560.11</v>
          </cell>
          <cell r="D193">
            <v>784.15</v>
          </cell>
          <cell r="F193">
            <v>183</v>
          </cell>
          <cell r="G193">
            <v>424.79</v>
          </cell>
          <cell r="H193">
            <v>594.70000000000005</v>
          </cell>
          <cell r="J193">
            <v>183</v>
          </cell>
          <cell r="K193">
            <v>261.81</v>
          </cell>
          <cell r="L193">
            <v>366.54</v>
          </cell>
        </row>
        <row r="194">
          <cell r="B194">
            <v>184</v>
          </cell>
          <cell r="C194">
            <v>563.16</v>
          </cell>
          <cell r="D194">
            <v>788.42</v>
          </cell>
          <cell r="F194">
            <v>184</v>
          </cell>
          <cell r="G194">
            <v>426.66</v>
          </cell>
          <cell r="H194">
            <v>597.32000000000005</v>
          </cell>
          <cell r="J194">
            <v>184</v>
          </cell>
          <cell r="K194">
            <v>263.12</v>
          </cell>
          <cell r="L194">
            <v>368.37</v>
          </cell>
        </row>
        <row r="195">
          <cell r="B195">
            <v>185</v>
          </cell>
          <cell r="C195">
            <v>566.1</v>
          </cell>
          <cell r="D195">
            <v>792.54</v>
          </cell>
          <cell r="F195">
            <v>185</v>
          </cell>
          <cell r="G195">
            <v>429.09</v>
          </cell>
          <cell r="H195">
            <v>600.73</v>
          </cell>
          <cell r="J195">
            <v>185</v>
          </cell>
          <cell r="K195">
            <v>264.58999999999997</v>
          </cell>
          <cell r="L195">
            <v>370.42</v>
          </cell>
        </row>
        <row r="196">
          <cell r="B196">
            <v>186</v>
          </cell>
          <cell r="C196">
            <v>569.16999999999996</v>
          </cell>
          <cell r="D196">
            <v>796.84</v>
          </cell>
          <cell r="F196">
            <v>186</v>
          </cell>
          <cell r="G196">
            <v>431.54</v>
          </cell>
          <cell r="H196">
            <v>604.15</v>
          </cell>
          <cell r="J196">
            <v>186</v>
          </cell>
          <cell r="K196">
            <v>266.05</v>
          </cell>
          <cell r="L196">
            <v>372.47</v>
          </cell>
        </row>
        <row r="197">
          <cell r="B197">
            <v>187</v>
          </cell>
          <cell r="C197">
            <v>572.26</v>
          </cell>
          <cell r="D197">
            <v>801.16</v>
          </cell>
          <cell r="F197">
            <v>187</v>
          </cell>
          <cell r="G197">
            <v>433.99</v>
          </cell>
          <cell r="H197">
            <v>607.58000000000004</v>
          </cell>
          <cell r="J197">
            <v>187</v>
          </cell>
          <cell r="K197">
            <v>267.52</v>
          </cell>
          <cell r="L197">
            <v>374.52</v>
          </cell>
        </row>
        <row r="198">
          <cell r="B198">
            <v>188</v>
          </cell>
          <cell r="C198">
            <v>575.36</v>
          </cell>
          <cell r="D198">
            <v>805.5</v>
          </cell>
          <cell r="F198">
            <v>188</v>
          </cell>
          <cell r="G198">
            <v>435.86</v>
          </cell>
          <cell r="H198">
            <v>610.20000000000005</v>
          </cell>
          <cell r="J198">
            <v>188</v>
          </cell>
          <cell r="K198">
            <v>268.83</v>
          </cell>
          <cell r="L198">
            <v>376.36</v>
          </cell>
        </row>
        <row r="199">
          <cell r="B199">
            <v>189</v>
          </cell>
          <cell r="C199">
            <v>578.33000000000004</v>
          </cell>
          <cell r="D199">
            <v>809.67</v>
          </cell>
          <cell r="F199">
            <v>189</v>
          </cell>
          <cell r="G199">
            <v>438.32</v>
          </cell>
          <cell r="H199">
            <v>613.64</v>
          </cell>
          <cell r="J199">
            <v>189</v>
          </cell>
          <cell r="K199">
            <v>270.3</v>
          </cell>
          <cell r="L199">
            <v>378.42</v>
          </cell>
        </row>
        <row r="200">
          <cell r="B200">
            <v>190</v>
          </cell>
          <cell r="C200">
            <v>581.45000000000005</v>
          </cell>
          <cell r="D200">
            <v>814.03</v>
          </cell>
          <cell r="F200">
            <v>190</v>
          </cell>
          <cell r="G200">
            <v>440.78</v>
          </cell>
          <cell r="H200">
            <v>617.1</v>
          </cell>
          <cell r="J200">
            <v>190</v>
          </cell>
          <cell r="K200">
            <v>271.77</v>
          </cell>
          <cell r="L200">
            <v>380.48</v>
          </cell>
        </row>
        <row r="201">
          <cell r="B201">
            <v>191</v>
          </cell>
          <cell r="C201">
            <v>584.45000000000005</v>
          </cell>
          <cell r="D201">
            <v>818.23</v>
          </cell>
          <cell r="F201">
            <v>191</v>
          </cell>
          <cell r="G201">
            <v>443.26</v>
          </cell>
          <cell r="H201">
            <v>620.55999999999995</v>
          </cell>
          <cell r="J201">
            <v>191</v>
          </cell>
          <cell r="K201">
            <v>273.24</v>
          </cell>
          <cell r="L201">
            <v>382.54</v>
          </cell>
        </row>
        <row r="202">
          <cell r="B202">
            <v>192</v>
          </cell>
          <cell r="C202">
            <v>587.46</v>
          </cell>
          <cell r="D202">
            <v>822.44</v>
          </cell>
          <cell r="F202">
            <v>192</v>
          </cell>
          <cell r="G202">
            <v>445.13</v>
          </cell>
          <cell r="H202">
            <v>623.17999999999995</v>
          </cell>
          <cell r="J202">
            <v>192</v>
          </cell>
          <cell r="K202">
            <v>274.56</v>
          </cell>
          <cell r="L202">
            <v>384.38</v>
          </cell>
        </row>
        <row r="203">
          <cell r="B203">
            <v>193</v>
          </cell>
          <cell r="C203">
            <v>590.61</v>
          </cell>
          <cell r="D203">
            <v>826.85</v>
          </cell>
          <cell r="F203">
            <v>193</v>
          </cell>
          <cell r="G203">
            <v>447.62</v>
          </cell>
          <cell r="H203">
            <v>626.66</v>
          </cell>
          <cell r="J203">
            <v>193</v>
          </cell>
          <cell r="K203">
            <v>276.02999999999997</v>
          </cell>
          <cell r="L203">
            <v>386.45</v>
          </cell>
        </row>
        <row r="204">
          <cell r="B204">
            <v>194</v>
          </cell>
          <cell r="C204">
            <v>593.63</v>
          </cell>
          <cell r="D204">
            <v>831.09</v>
          </cell>
          <cell r="F204">
            <v>194</v>
          </cell>
          <cell r="G204">
            <v>450.11</v>
          </cell>
          <cell r="H204">
            <v>630.15</v>
          </cell>
          <cell r="J204">
            <v>194</v>
          </cell>
          <cell r="K204">
            <v>277.51</v>
          </cell>
          <cell r="L204">
            <v>388.52</v>
          </cell>
        </row>
        <row r="205">
          <cell r="B205">
            <v>195</v>
          </cell>
          <cell r="C205">
            <v>596.66999999999996</v>
          </cell>
          <cell r="D205">
            <v>835.34</v>
          </cell>
          <cell r="F205">
            <v>195</v>
          </cell>
          <cell r="G205">
            <v>452.61</v>
          </cell>
          <cell r="H205">
            <v>633.66</v>
          </cell>
          <cell r="J205">
            <v>195</v>
          </cell>
          <cell r="K205">
            <v>278.82</v>
          </cell>
          <cell r="L205">
            <v>390.35</v>
          </cell>
        </row>
        <row r="206">
          <cell r="B206">
            <v>196</v>
          </cell>
          <cell r="C206">
            <v>599.71</v>
          </cell>
          <cell r="D206">
            <v>839.6</v>
          </cell>
          <cell r="F206">
            <v>196</v>
          </cell>
          <cell r="G206">
            <v>454.48</v>
          </cell>
          <cell r="H206">
            <v>636.28</v>
          </cell>
          <cell r="J206">
            <v>196</v>
          </cell>
          <cell r="K206">
            <v>280.31</v>
          </cell>
          <cell r="L206">
            <v>392.43</v>
          </cell>
        </row>
        <row r="207">
          <cell r="B207">
            <v>197</v>
          </cell>
          <cell r="C207">
            <v>602.77</v>
          </cell>
          <cell r="D207">
            <v>843.88</v>
          </cell>
          <cell r="F207">
            <v>197</v>
          </cell>
          <cell r="G207">
            <v>456.99</v>
          </cell>
          <cell r="H207">
            <v>639.79</v>
          </cell>
          <cell r="J207">
            <v>197</v>
          </cell>
          <cell r="K207">
            <v>281.79000000000002</v>
          </cell>
          <cell r="L207">
            <v>394.5</v>
          </cell>
        </row>
        <row r="208">
          <cell r="B208">
            <v>198</v>
          </cell>
          <cell r="C208">
            <v>605.84</v>
          </cell>
          <cell r="D208">
            <v>848.17</v>
          </cell>
          <cell r="F208">
            <v>198</v>
          </cell>
          <cell r="G208">
            <v>459.52</v>
          </cell>
          <cell r="H208">
            <v>643.32000000000005</v>
          </cell>
          <cell r="J208">
            <v>198</v>
          </cell>
          <cell r="K208">
            <v>283.10000000000002</v>
          </cell>
          <cell r="L208">
            <v>396.34</v>
          </cell>
        </row>
        <row r="209">
          <cell r="B209">
            <v>199</v>
          </cell>
          <cell r="C209">
            <v>608.77</v>
          </cell>
          <cell r="D209">
            <v>852.27</v>
          </cell>
          <cell r="F209">
            <v>199</v>
          </cell>
          <cell r="G209">
            <v>461.39</v>
          </cell>
          <cell r="H209">
            <v>645.94000000000005</v>
          </cell>
          <cell r="J209">
            <v>199</v>
          </cell>
          <cell r="K209">
            <v>284.58999999999997</v>
          </cell>
          <cell r="L209">
            <v>398.42</v>
          </cell>
        </row>
        <row r="210">
          <cell r="B210">
            <v>200</v>
          </cell>
          <cell r="C210">
            <v>611.85</v>
          </cell>
          <cell r="D210">
            <v>856.59</v>
          </cell>
          <cell r="F210">
            <v>200</v>
          </cell>
          <cell r="G210">
            <v>463.92</v>
          </cell>
          <cell r="H210">
            <v>649.48</v>
          </cell>
          <cell r="J210">
            <v>200</v>
          </cell>
          <cell r="K210">
            <v>286.07</v>
          </cell>
          <cell r="L210">
            <v>400.5</v>
          </cell>
        </row>
      </sheetData>
      <sheetData sheetId="11" refreshError="1"/>
      <sheetData sheetId="12" refreshError="1"/>
      <sheetData sheetId="13">
        <row r="6">
          <cell r="U6">
            <v>2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orpvc.com/pipe-price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torpvc.com/pipe-price" TargetMode="External"/><Relationship Id="rId1" Type="http://schemas.openxmlformats.org/officeDocument/2006/relationships/hyperlink" Target="https://www.torpvc.com/pipe-price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torpvc.com/pipe-pric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AP37"/>
  <sheetViews>
    <sheetView topLeftCell="A7" workbookViewId="0">
      <selection activeCell="L11" sqref="L11:S11"/>
    </sheetView>
  </sheetViews>
  <sheetFormatPr defaultColWidth="7.33203125" defaultRowHeight="24.6"/>
  <cols>
    <col min="1" max="3" width="7.33203125" style="318"/>
    <col min="4" max="4" width="4.44140625" style="318" customWidth="1"/>
    <col min="5" max="5" width="3.88671875" style="318" customWidth="1"/>
    <col min="6" max="6" width="4.88671875" style="318" customWidth="1"/>
    <col min="7" max="7" width="6.21875" style="318" customWidth="1"/>
    <col min="8" max="8" width="4.6640625" style="318" customWidth="1"/>
    <col min="9" max="10" width="3.33203125" style="318" customWidth="1"/>
    <col min="11" max="11" width="12.21875" style="318" customWidth="1"/>
    <col min="12" max="12" width="5.88671875" style="318" customWidth="1"/>
    <col min="13" max="13" width="6.21875" style="318" customWidth="1"/>
    <col min="14" max="14" width="6.44140625" style="318" customWidth="1"/>
    <col min="15" max="15" width="2.21875" style="318" customWidth="1"/>
    <col min="16" max="16" width="10.88671875" style="318" customWidth="1"/>
    <col min="17" max="17" width="9.44140625" style="318" customWidth="1"/>
    <col min="18" max="18" width="9.33203125" style="318" customWidth="1"/>
    <col min="19" max="19" width="8.77734375" style="318" customWidth="1"/>
    <col min="20" max="20" width="8.33203125" style="318" customWidth="1"/>
    <col min="21" max="21" width="7.33203125" style="318"/>
    <col min="22" max="22" width="7.33203125" style="318" customWidth="1"/>
    <col min="23" max="23" width="7.33203125" style="318"/>
    <col min="24" max="26" width="7.33203125" style="318" hidden="1" customWidth="1"/>
    <col min="27" max="27" width="9.109375" style="318" hidden="1" customWidth="1"/>
    <col min="28" max="28" width="7.33203125" style="318" hidden="1" customWidth="1"/>
    <col min="29" max="29" width="10.33203125" style="318" hidden="1" customWidth="1"/>
    <col min="30" max="30" width="7.33203125" style="318" hidden="1" customWidth="1"/>
    <col min="31" max="31" width="11.33203125" style="318" hidden="1" customWidth="1"/>
    <col min="32" max="32" width="14.6640625" style="318" hidden="1" customWidth="1"/>
    <col min="33" max="33" width="16.33203125" style="318" hidden="1" customWidth="1"/>
    <col min="34" max="34" width="13.33203125" style="318" hidden="1" customWidth="1"/>
    <col min="35" max="35" width="7.33203125" style="318" hidden="1" customWidth="1"/>
    <col min="36" max="36" width="11.77734375" style="318" hidden="1" customWidth="1"/>
    <col min="37" max="39" width="7.33203125" style="318" hidden="1" customWidth="1"/>
    <col min="40" max="40" width="10.109375" style="318" hidden="1" customWidth="1"/>
    <col min="41" max="41" width="11.44140625" style="318" hidden="1" customWidth="1"/>
    <col min="42" max="42" width="8.44140625" style="318" hidden="1" customWidth="1"/>
    <col min="43" max="46" width="0" style="318" hidden="1" customWidth="1"/>
    <col min="47" max="16384" width="7.33203125" style="318"/>
  </cols>
  <sheetData>
    <row r="2" spans="4:41" ht="31.5" customHeight="1">
      <c r="D2" s="876" t="s">
        <v>322</v>
      </c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877"/>
      <c r="P2" s="877"/>
      <c r="Q2" s="877"/>
      <c r="R2" s="877"/>
      <c r="S2" s="877"/>
      <c r="T2" s="878"/>
      <c r="U2" s="317"/>
    </row>
    <row r="3" spans="4:41">
      <c r="D3" s="319" t="s">
        <v>323</v>
      </c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1"/>
      <c r="R3" s="322"/>
      <c r="S3" s="322"/>
      <c r="T3" s="323"/>
      <c r="U3" s="324"/>
      <c r="Y3" s="325" t="s">
        <v>324</v>
      </c>
      <c r="AA3" s="318" t="s">
        <v>325</v>
      </c>
      <c r="AC3" s="326" t="s">
        <v>326</v>
      </c>
      <c r="AE3" s="879" t="s">
        <v>327</v>
      </c>
      <c r="AF3" s="879"/>
      <c r="AG3" s="879"/>
      <c r="AH3" s="879"/>
      <c r="AJ3" s="327" t="s">
        <v>328</v>
      </c>
      <c r="AK3" s="327"/>
      <c r="AM3" s="318" t="s">
        <v>329</v>
      </c>
      <c r="AO3" s="325" t="s">
        <v>330</v>
      </c>
    </row>
    <row r="4" spans="4:41">
      <c r="D4" s="328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30"/>
      <c r="R4" s="331"/>
      <c r="S4" s="331"/>
      <c r="T4" s="332"/>
      <c r="U4" s="324"/>
      <c r="Y4" s="333">
        <v>15.5</v>
      </c>
      <c r="AA4" s="325">
        <f>IF($N$6="เขตฝนปกติ",0,IF($N$6="เขตฝนตกชุก 1",1,IF($N$6="เขตฝนตกชุก 2",1,"ERROR")))</f>
        <v>1</v>
      </c>
      <c r="AC4" s="334">
        <v>180</v>
      </c>
      <c r="AE4" s="335" t="s">
        <v>331</v>
      </c>
      <c r="AF4" s="335" t="s">
        <v>332</v>
      </c>
      <c r="AG4" s="335" t="s">
        <v>333</v>
      </c>
      <c r="AH4" s="335" t="s">
        <v>334</v>
      </c>
      <c r="AJ4" s="880" t="s">
        <v>335</v>
      </c>
      <c r="AK4" s="881"/>
      <c r="AM4" s="325">
        <v>6</v>
      </c>
      <c r="AO4" s="325">
        <v>7</v>
      </c>
    </row>
    <row r="5" spans="4:41">
      <c r="D5" s="336"/>
      <c r="E5" s="330" t="s">
        <v>336</v>
      </c>
      <c r="F5" s="330"/>
      <c r="G5" s="330"/>
      <c r="H5" s="330"/>
      <c r="I5" s="330"/>
      <c r="J5" s="330"/>
      <c r="K5" s="330"/>
      <c r="L5" s="882"/>
      <c r="M5" s="883"/>
      <c r="N5" s="330" t="s">
        <v>57</v>
      </c>
      <c r="O5" s="330"/>
      <c r="P5" s="330"/>
      <c r="Q5" s="337"/>
      <c r="R5" s="338"/>
      <c r="S5" s="339"/>
      <c r="T5" s="340"/>
      <c r="U5" s="324"/>
      <c r="Y5" s="333">
        <v>16.5</v>
      </c>
      <c r="AA5" s="318" t="s">
        <v>338</v>
      </c>
      <c r="AC5" s="341">
        <v>240</v>
      </c>
      <c r="AE5" s="342">
        <v>6</v>
      </c>
      <c r="AF5" s="343">
        <v>0.222</v>
      </c>
      <c r="AG5" s="343">
        <f>AF5*10</f>
        <v>2.2200000000000002</v>
      </c>
      <c r="AH5" s="344">
        <v>5</v>
      </c>
      <c r="AJ5" s="884" t="e">
        <f>#REF!</f>
        <v>#REF!</v>
      </c>
      <c r="AK5" s="885"/>
      <c r="AM5" s="325">
        <v>7</v>
      </c>
      <c r="AO5" s="325">
        <v>10</v>
      </c>
    </row>
    <row r="6" spans="4:41">
      <c r="D6" s="336"/>
      <c r="E6" s="330" t="s">
        <v>339</v>
      </c>
      <c r="F6" s="330"/>
      <c r="G6" s="330"/>
      <c r="H6" s="330"/>
      <c r="I6" s="330"/>
      <c r="J6" s="330"/>
      <c r="K6" s="330"/>
      <c r="L6" s="886" t="s">
        <v>340</v>
      </c>
      <c r="M6" s="887"/>
      <c r="N6" s="330" t="str">
        <f>IF(L6="จังหวัดอื่นๆ","เขตฝนปกติ","เขตฝนตกชุก "&amp;'[1]Factor F'!U6)</f>
        <v>เขตฝนตกชุก 2</v>
      </c>
      <c r="O6" s="330"/>
      <c r="P6" s="330"/>
      <c r="Q6" s="337"/>
      <c r="R6" s="338"/>
      <c r="S6" s="339"/>
      <c r="T6" s="340"/>
      <c r="U6" s="324"/>
      <c r="Y6" s="333">
        <v>17.5</v>
      </c>
      <c r="AA6" s="345">
        <f>L5-0.5</f>
        <v>-0.5</v>
      </c>
      <c r="AC6" s="341">
        <v>300</v>
      </c>
      <c r="AE6" s="342">
        <v>9</v>
      </c>
      <c r="AF6" s="343">
        <v>0.499</v>
      </c>
      <c r="AG6" s="343">
        <f>AF6*10</f>
        <v>4.99</v>
      </c>
      <c r="AH6" s="344">
        <v>7</v>
      </c>
      <c r="AJ6" s="871" t="s">
        <v>342</v>
      </c>
      <c r="AK6" s="870"/>
      <c r="AM6" s="325">
        <v>8</v>
      </c>
    </row>
    <row r="7" spans="4:41" ht="22.5" customHeight="1">
      <c r="D7" s="336"/>
      <c r="E7" s="888" t="s">
        <v>343</v>
      </c>
      <c r="F7" s="888"/>
      <c r="G7" s="888"/>
      <c r="H7" s="330"/>
      <c r="I7" s="330"/>
      <c r="J7" s="330"/>
      <c r="K7" s="330"/>
      <c r="L7" s="889"/>
      <c r="M7" s="890"/>
      <c r="N7" s="330"/>
      <c r="O7" s="330"/>
      <c r="P7" s="330"/>
      <c r="Q7" s="337"/>
      <c r="R7" s="339"/>
      <c r="S7" s="339"/>
      <c r="T7" s="340"/>
      <c r="U7" s="324"/>
      <c r="Y7" s="333">
        <v>18.5</v>
      </c>
      <c r="AC7" s="341">
        <v>350</v>
      </c>
      <c r="AE7" s="342">
        <v>12</v>
      </c>
      <c r="AF7" s="343">
        <v>0.88800000000000001</v>
      </c>
      <c r="AG7" s="343">
        <f>AF7*10</f>
        <v>8.8800000000000008</v>
      </c>
      <c r="AH7" s="344">
        <v>9</v>
      </c>
      <c r="AJ7" s="872" t="e">
        <f>TEXT(AJ5,AJ6)</f>
        <v>#REF!</v>
      </c>
      <c r="AK7" s="873"/>
      <c r="AM7" s="325">
        <v>9</v>
      </c>
    </row>
    <row r="8" spans="4:41">
      <c r="D8" s="319" t="s">
        <v>345</v>
      </c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46"/>
      <c r="Y8" s="333">
        <v>19.5</v>
      </c>
      <c r="AE8" s="342">
        <v>15</v>
      </c>
      <c r="AF8" s="343">
        <v>1.39</v>
      </c>
      <c r="AG8" s="343">
        <f>AF8*10</f>
        <v>13.899999999999999</v>
      </c>
      <c r="AH8" s="344">
        <v>11</v>
      </c>
      <c r="AJ8" s="874" t="s">
        <v>346</v>
      </c>
      <c r="AK8" s="875"/>
      <c r="AM8" s="325">
        <v>5</v>
      </c>
    </row>
    <row r="9" spans="4:41">
      <c r="D9" s="328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47"/>
      <c r="Y9" s="333">
        <v>20.5</v>
      </c>
      <c r="AE9" s="324"/>
      <c r="AF9" s="348"/>
      <c r="AG9" s="348"/>
      <c r="AH9" s="349"/>
      <c r="AJ9" s="869" t="e">
        <f>#REF!</f>
        <v>#REF!</v>
      </c>
      <c r="AK9" s="870"/>
    </row>
    <row r="10" spans="4:41" ht="25.2" thickBot="1">
      <c r="D10" s="336">
        <v>2.1</v>
      </c>
      <c r="E10" s="330" t="s">
        <v>154</v>
      </c>
      <c r="F10" s="330"/>
      <c r="G10" s="330"/>
      <c r="H10" s="330"/>
      <c r="I10" s="330"/>
      <c r="J10" s="330"/>
      <c r="K10" s="330"/>
      <c r="L10" s="863" t="s">
        <v>684</v>
      </c>
      <c r="M10" s="864"/>
      <c r="N10" s="864"/>
      <c r="O10" s="864"/>
      <c r="P10" s="864"/>
      <c r="Q10" s="864"/>
      <c r="R10" s="864"/>
      <c r="S10" s="865"/>
      <c r="T10" s="347"/>
      <c r="Y10" s="333">
        <v>21.5</v>
      </c>
      <c r="AA10" s="325"/>
      <c r="AB10" s="325"/>
      <c r="AJ10" s="871" t="s">
        <v>342</v>
      </c>
      <c r="AK10" s="870"/>
    </row>
    <row r="11" spans="4:41" ht="25.2" thickBot="1">
      <c r="D11" s="336">
        <v>2.2000000000000002</v>
      </c>
      <c r="E11" s="330" t="s">
        <v>347</v>
      </c>
      <c r="F11" s="330"/>
      <c r="G11" s="330"/>
      <c r="H11" s="330"/>
      <c r="I11" s="330"/>
      <c r="J11" s="330"/>
      <c r="K11" s="330"/>
      <c r="L11" s="863" t="s">
        <v>379</v>
      </c>
      <c r="M11" s="864"/>
      <c r="N11" s="864"/>
      <c r="O11" s="864"/>
      <c r="P11" s="864"/>
      <c r="Q11" s="864"/>
      <c r="R11" s="864"/>
      <c r="S11" s="865"/>
      <c r="T11" s="347"/>
      <c r="Y11" s="333">
        <v>22.5</v>
      </c>
      <c r="AC11" s="350" t="s">
        <v>348</v>
      </c>
      <c r="AF11" s="351" t="s">
        <v>349</v>
      </c>
      <c r="AG11" s="325"/>
      <c r="AH11" s="352" t="s">
        <v>350</v>
      </c>
      <c r="AJ11" s="872" t="e">
        <f>TEXT(AJ9,AJ10)</f>
        <v>#REF!</v>
      </c>
      <c r="AK11" s="873"/>
      <c r="AL11" s="325"/>
    </row>
    <row r="12" spans="4:41">
      <c r="D12" s="336">
        <v>2.2999999999999998</v>
      </c>
      <c r="E12" s="330" t="s">
        <v>351</v>
      </c>
      <c r="F12" s="330"/>
      <c r="G12" s="330"/>
      <c r="H12" s="330"/>
      <c r="I12" s="330"/>
      <c r="J12" s="330"/>
      <c r="K12" s="330"/>
      <c r="L12" s="863"/>
      <c r="M12" s="864"/>
      <c r="N12" s="864"/>
      <c r="O12" s="864"/>
      <c r="P12" s="864"/>
      <c r="Q12" s="864"/>
      <c r="R12" s="864"/>
      <c r="S12" s="865"/>
      <c r="T12" s="353"/>
      <c r="Y12" s="333">
        <v>23.5</v>
      </c>
      <c r="AC12" s="350" t="s">
        <v>352</v>
      </c>
      <c r="AF12" s="354">
        <v>2</v>
      </c>
      <c r="AG12" s="355" t="s">
        <v>353</v>
      </c>
      <c r="AH12" s="356">
        <v>0.15</v>
      </c>
      <c r="AJ12" s="357"/>
      <c r="AK12" s="325"/>
      <c r="AN12" s="325"/>
    </row>
    <row r="13" spans="4:41">
      <c r="D13" s="336">
        <v>2.4</v>
      </c>
      <c r="E13" s="330" t="s">
        <v>159</v>
      </c>
      <c r="F13" s="330"/>
      <c r="G13" s="330"/>
      <c r="H13" s="330"/>
      <c r="I13" s="330"/>
      <c r="J13" s="330"/>
      <c r="K13" s="330"/>
      <c r="L13" s="863" t="s">
        <v>392</v>
      </c>
      <c r="M13" s="864"/>
      <c r="N13" s="864"/>
      <c r="O13" s="864"/>
      <c r="P13" s="864"/>
      <c r="Q13" s="864"/>
      <c r="R13" s="864"/>
      <c r="S13" s="865"/>
      <c r="T13" s="353"/>
      <c r="Y13" s="333">
        <v>24.5</v>
      </c>
      <c r="AC13" s="350" t="s">
        <v>354</v>
      </c>
      <c r="AF13" s="354">
        <v>2.5</v>
      </c>
      <c r="AG13" s="355" t="s">
        <v>355</v>
      </c>
      <c r="AH13" s="356">
        <v>0.2</v>
      </c>
      <c r="AJ13" s="358" t="s">
        <v>337</v>
      </c>
      <c r="AK13" s="358">
        <v>1</v>
      </c>
    </row>
    <row r="14" spans="4:41">
      <c r="D14" s="336">
        <v>2.5</v>
      </c>
      <c r="E14" s="330" t="s">
        <v>356</v>
      </c>
      <c r="F14" s="330"/>
      <c r="G14" s="330"/>
      <c r="H14" s="330"/>
      <c r="I14" s="330"/>
      <c r="J14" s="330"/>
      <c r="K14" s="330"/>
      <c r="L14" s="866" t="s">
        <v>155</v>
      </c>
      <c r="M14" s="867"/>
      <c r="N14" s="867"/>
      <c r="O14" s="867"/>
      <c r="P14" s="867"/>
      <c r="Q14" s="867"/>
      <c r="R14" s="867"/>
      <c r="S14" s="868"/>
      <c r="T14" s="353"/>
      <c r="Y14" s="333">
        <v>25.5</v>
      </c>
      <c r="AC14" s="350" t="s">
        <v>357</v>
      </c>
      <c r="AF14" s="354">
        <v>3</v>
      </c>
      <c r="AG14" s="355"/>
      <c r="AH14" s="356">
        <v>0.23</v>
      </c>
      <c r="AJ14" s="358" t="s">
        <v>341</v>
      </c>
      <c r="AK14" s="358">
        <v>1</v>
      </c>
    </row>
    <row r="15" spans="4:41">
      <c r="D15" s="319" t="s">
        <v>358</v>
      </c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59"/>
      <c r="Q15" s="359"/>
      <c r="R15" s="359"/>
      <c r="S15" s="359"/>
      <c r="T15" s="360"/>
      <c r="Y15" s="333">
        <v>26.5</v>
      </c>
      <c r="AF15" s="354">
        <v>3.5</v>
      </c>
      <c r="AG15" s="355"/>
      <c r="AH15" s="356">
        <v>0.25</v>
      </c>
      <c r="AJ15" s="358" t="s">
        <v>344</v>
      </c>
      <c r="AK15" s="358">
        <v>1</v>
      </c>
    </row>
    <row r="16" spans="4:41">
      <c r="D16" s="336">
        <v>3.1</v>
      </c>
      <c r="E16" s="330" t="s">
        <v>371</v>
      </c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61"/>
      <c r="Q16" s="361"/>
      <c r="R16" s="361"/>
      <c r="S16" s="361"/>
      <c r="T16" s="353"/>
      <c r="Y16" s="333">
        <v>29.5</v>
      </c>
      <c r="AC16" s="350" t="s">
        <v>361</v>
      </c>
      <c r="AJ16" s="358" t="s">
        <v>359</v>
      </c>
      <c r="AK16" s="358">
        <v>1</v>
      </c>
    </row>
    <row r="17" spans="4:37">
      <c r="D17" s="336"/>
      <c r="E17" s="330" t="s">
        <v>362</v>
      </c>
      <c r="F17" s="330" t="s">
        <v>363</v>
      </c>
      <c r="G17" s="330"/>
      <c r="H17" s="330"/>
      <c r="I17" s="330"/>
      <c r="J17" s="330"/>
      <c r="K17" s="330"/>
      <c r="L17" s="330"/>
      <c r="M17" s="330"/>
      <c r="N17" s="330"/>
      <c r="O17" s="362" t="s">
        <v>110</v>
      </c>
      <c r="P17" s="363">
        <v>8</v>
      </c>
      <c r="Q17" s="330" t="s">
        <v>35</v>
      </c>
      <c r="R17" s="330"/>
      <c r="S17" s="330"/>
      <c r="T17" s="347"/>
      <c r="Y17" s="333">
        <v>30.5</v>
      </c>
      <c r="AC17" s="350">
        <v>15</v>
      </c>
      <c r="AJ17" s="358" t="s">
        <v>360</v>
      </c>
      <c r="AK17" s="358">
        <v>1</v>
      </c>
    </row>
    <row r="18" spans="4:37">
      <c r="D18" s="336"/>
      <c r="E18" s="330" t="s">
        <v>364</v>
      </c>
      <c r="F18" s="330" t="s">
        <v>365</v>
      </c>
      <c r="G18" s="330"/>
      <c r="H18" s="330"/>
      <c r="I18" s="330"/>
      <c r="J18" s="330"/>
      <c r="K18" s="330"/>
      <c r="L18" s="330"/>
      <c r="M18" s="330"/>
      <c r="N18" s="330"/>
      <c r="O18" s="362" t="s">
        <v>110</v>
      </c>
      <c r="P18" s="363">
        <v>12</v>
      </c>
      <c r="Q18" s="330" t="s">
        <v>35</v>
      </c>
      <c r="R18" s="330"/>
      <c r="S18" s="330"/>
      <c r="T18" s="347"/>
      <c r="Y18" s="333">
        <v>31.5</v>
      </c>
      <c r="AJ18" s="358" t="s">
        <v>340</v>
      </c>
      <c r="AK18" s="358">
        <v>2</v>
      </c>
    </row>
    <row r="19" spans="4:37">
      <c r="D19" s="319" t="s">
        <v>366</v>
      </c>
      <c r="E19" s="364"/>
      <c r="F19" s="321"/>
      <c r="G19" s="321"/>
      <c r="H19" s="321"/>
      <c r="I19" s="321"/>
      <c r="J19" s="321"/>
      <c r="K19" s="321"/>
      <c r="L19" s="321"/>
      <c r="M19" s="321"/>
      <c r="N19" s="321"/>
      <c r="O19" s="365"/>
      <c r="P19" s="366"/>
      <c r="Q19" s="366"/>
      <c r="R19" s="321"/>
      <c r="S19" s="321"/>
      <c r="T19" s="346"/>
    </row>
    <row r="20" spans="4:37">
      <c r="D20" s="328"/>
      <c r="E20" s="367"/>
      <c r="F20" s="330"/>
      <c r="G20" s="330"/>
      <c r="H20" s="330"/>
      <c r="I20" s="330"/>
      <c r="J20" s="330"/>
      <c r="K20" s="330"/>
      <c r="L20" s="330"/>
      <c r="M20" s="330"/>
      <c r="N20" s="330"/>
      <c r="O20" s="362"/>
      <c r="P20" s="368"/>
      <c r="Q20" s="368"/>
      <c r="R20" s="330"/>
      <c r="S20" s="330"/>
      <c r="T20" s="347"/>
    </row>
    <row r="21" spans="4:37">
      <c r="D21" s="336"/>
      <c r="E21" s="367" t="s">
        <v>372</v>
      </c>
      <c r="F21" s="330"/>
      <c r="G21" s="330"/>
      <c r="H21" s="330"/>
      <c r="I21" s="330"/>
      <c r="J21" s="330"/>
      <c r="K21" s="330"/>
      <c r="L21" s="330"/>
      <c r="M21" s="330"/>
      <c r="N21" s="330"/>
      <c r="O21" s="362" t="s">
        <v>110</v>
      </c>
      <c r="P21" s="369"/>
      <c r="Q21" s="368"/>
      <c r="R21" s="330"/>
      <c r="S21" s="330"/>
      <c r="T21" s="347"/>
    </row>
    <row r="22" spans="4:37">
      <c r="D22" s="336"/>
      <c r="E22" s="367" t="s">
        <v>367</v>
      </c>
      <c r="F22" s="330"/>
      <c r="G22" s="330"/>
      <c r="H22" s="330"/>
      <c r="I22" s="330"/>
      <c r="J22" s="330"/>
      <c r="K22" s="330"/>
      <c r="L22" s="330"/>
      <c r="M22" s="330"/>
      <c r="N22" s="330"/>
      <c r="O22" s="362" t="s">
        <v>110</v>
      </c>
      <c r="P22" s="369">
        <v>0</v>
      </c>
      <c r="Q22" s="368" t="s">
        <v>368</v>
      </c>
      <c r="R22" s="330"/>
      <c r="S22" s="330"/>
      <c r="T22" s="347"/>
    </row>
    <row r="23" spans="4:37">
      <c r="D23" s="336"/>
      <c r="E23" s="367" t="s">
        <v>369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62" t="s">
        <v>110</v>
      </c>
      <c r="P23" s="369">
        <v>0</v>
      </c>
      <c r="Q23" s="368" t="s">
        <v>368</v>
      </c>
      <c r="R23" s="330"/>
      <c r="S23" s="330"/>
      <c r="T23" s="347"/>
    </row>
    <row r="24" spans="4:37">
      <c r="D24" s="336"/>
      <c r="E24" s="367" t="s">
        <v>329</v>
      </c>
      <c r="F24" s="330"/>
      <c r="G24" s="330"/>
      <c r="H24" s="330"/>
      <c r="I24" s="330"/>
      <c r="J24" s="330"/>
      <c r="K24" s="330"/>
      <c r="L24" s="330"/>
      <c r="M24" s="330"/>
      <c r="N24" s="330"/>
      <c r="O24" s="362" t="s">
        <v>110</v>
      </c>
      <c r="P24" s="370">
        <v>5</v>
      </c>
      <c r="Q24" s="368" t="s">
        <v>368</v>
      </c>
      <c r="R24" s="330"/>
      <c r="S24" s="330"/>
      <c r="T24" s="347"/>
    </row>
    <row r="25" spans="4:37">
      <c r="D25" s="336"/>
      <c r="E25" s="367" t="s">
        <v>370</v>
      </c>
      <c r="F25" s="330"/>
      <c r="G25" s="330"/>
      <c r="H25" s="330"/>
      <c r="I25" s="330"/>
      <c r="J25" s="330"/>
      <c r="K25" s="330"/>
      <c r="L25" s="330"/>
      <c r="M25" s="330"/>
      <c r="N25" s="330"/>
      <c r="O25" s="362" t="s">
        <v>110</v>
      </c>
      <c r="P25" s="369">
        <v>7</v>
      </c>
      <c r="Q25" s="368" t="s">
        <v>368</v>
      </c>
      <c r="R25" s="330"/>
      <c r="S25" s="330"/>
      <c r="T25" s="347"/>
    </row>
    <row r="26" spans="4:37">
      <c r="D26" s="371"/>
      <c r="E26" s="372"/>
      <c r="F26" s="373"/>
      <c r="G26" s="373"/>
      <c r="H26" s="373"/>
      <c r="I26" s="373"/>
      <c r="J26" s="373"/>
      <c r="K26" s="373"/>
      <c r="L26" s="373"/>
      <c r="M26" s="330"/>
      <c r="N26" s="330"/>
      <c r="O26" s="330"/>
      <c r="P26" s="330"/>
      <c r="Q26" s="330"/>
      <c r="R26" s="373"/>
      <c r="S26" s="330"/>
      <c r="T26" s="347"/>
    </row>
    <row r="27" spans="4:37">
      <c r="D27" s="319">
        <v>5</v>
      </c>
      <c r="E27" s="403" t="s">
        <v>274</v>
      </c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0"/>
      <c r="S27" s="320"/>
      <c r="T27" s="404"/>
    </row>
    <row r="28" spans="4:37">
      <c r="D28" s="371"/>
      <c r="E28" s="372" t="s">
        <v>398</v>
      </c>
      <c r="F28" s="373"/>
      <c r="G28" s="373">
        <v>5</v>
      </c>
      <c r="H28" s="408" t="s">
        <v>399</v>
      </c>
      <c r="I28" s="373"/>
      <c r="J28" s="330" t="s">
        <v>295</v>
      </c>
      <c r="K28" s="408"/>
      <c r="L28" s="373"/>
      <c r="M28" s="330"/>
      <c r="N28" s="330"/>
      <c r="O28" s="330" t="s">
        <v>110</v>
      </c>
      <c r="P28" s="409">
        <v>28.86</v>
      </c>
      <c r="Q28" s="330" t="s">
        <v>42</v>
      </c>
      <c r="R28" s="409">
        <v>20.61</v>
      </c>
      <c r="S28" s="330" t="s">
        <v>49</v>
      </c>
      <c r="T28" s="347"/>
    </row>
    <row r="29" spans="4:37">
      <c r="D29" s="371"/>
      <c r="E29" s="372" t="s">
        <v>398</v>
      </c>
      <c r="F29" s="373"/>
      <c r="G29" s="373">
        <v>10</v>
      </c>
      <c r="H29" s="408" t="s">
        <v>399</v>
      </c>
      <c r="I29" s="373"/>
      <c r="J29" s="330" t="s">
        <v>295</v>
      </c>
      <c r="K29" s="408"/>
      <c r="L29" s="373"/>
      <c r="M29" s="330"/>
      <c r="N29" s="330"/>
      <c r="O29" s="330" t="s">
        <v>110</v>
      </c>
      <c r="P29" s="410">
        <v>48.11</v>
      </c>
      <c r="Q29" s="330" t="s">
        <v>42</v>
      </c>
      <c r="R29" s="409">
        <v>34.36</v>
      </c>
      <c r="S29" s="330" t="s">
        <v>49</v>
      </c>
      <c r="T29" s="347"/>
    </row>
    <row r="30" spans="4:37">
      <c r="D30" s="371"/>
      <c r="E30" s="372" t="s">
        <v>398</v>
      </c>
      <c r="F30" s="373"/>
      <c r="G30" s="373">
        <v>10</v>
      </c>
      <c r="H30" s="408" t="s">
        <v>399</v>
      </c>
      <c r="I30" s="373"/>
      <c r="J30" s="330" t="s">
        <v>298</v>
      </c>
      <c r="K30" s="408"/>
      <c r="L30" s="373"/>
      <c r="M30" s="330"/>
      <c r="N30" s="330"/>
      <c r="O30" s="330" t="s">
        <v>110</v>
      </c>
      <c r="P30" s="409">
        <v>36.17</v>
      </c>
      <c r="Q30" s="330" t="s">
        <v>42</v>
      </c>
      <c r="R30" s="409">
        <v>25.83</v>
      </c>
      <c r="S30" s="330" t="s">
        <v>49</v>
      </c>
      <c r="T30" s="347"/>
    </row>
    <row r="31" spans="4:37">
      <c r="D31" s="371"/>
      <c r="E31" s="372" t="s">
        <v>398</v>
      </c>
      <c r="F31" s="373"/>
      <c r="G31" s="373">
        <v>30</v>
      </c>
      <c r="H31" s="408" t="s">
        <v>399</v>
      </c>
      <c r="I31" s="373"/>
      <c r="J31" s="330" t="s">
        <v>298</v>
      </c>
      <c r="K31" s="408"/>
      <c r="L31" s="373"/>
      <c r="M31" s="330"/>
      <c r="N31" s="330"/>
      <c r="O31" s="330" t="s">
        <v>110</v>
      </c>
      <c r="P31" s="409">
        <v>104.98</v>
      </c>
      <c r="Q31" s="330" t="s">
        <v>42</v>
      </c>
      <c r="R31" s="409">
        <v>74.989999999999995</v>
      </c>
      <c r="S31" s="330" t="s">
        <v>49</v>
      </c>
      <c r="T31" s="347"/>
    </row>
    <row r="32" spans="4:37">
      <c r="D32" s="371"/>
      <c r="E32" s="372" t="s">
        <v>398</v>
      </c>
      <c r="F32" s="373"/>
      <c r="G32" s="373">
        <v>30</v>
      </c>
      <c r="H32" s="408" t="s">
        <v>399</v>
      </c>
      <c r="I32" s="373"/>
      <c r="J32" s="330" t="s">
        <v>405</v>
      </c>
      <c r="K32" s="408"/>
      <c r="L32" s="373"/>
      <c r="M32" s="330"/>
      <c r="N32" s="330"/>
      <c r="O32" s="330" t="s">
        <v>110</v>
      </c>
      <c r="P32" s="409">
        <v>65.11</v>
      </c>
      <c r="Q32" s="330" t="s">
        <v>42</v>
      </c>
      <c r="R32" s="409">
        <v>46.51</v>
      </c>
      <c r="S32" s="330" t="s">
        <v>49</v>
      </c>
      <c r="T32" s="347"/>
    </row>
    <row r="33" spans="4:20">
      <c r="D33" s="371"/>
      <c r="E33" s="372" t="s">
        <v>398</v>
      </c>
      <c r="F33" s="373"/>
      <c r="G33" s="373">
        <v>40</v>
      </c>
      <c r="H33" s="408" t="s">
        <v>399</v>
      </c>
      <c r="I33" s="373"/>
      <c r="J33" s="330" t="s">
        <v>405</v>
      </c>
      <c r="K33" s="408"/>
      <c r="L33" s="373"/>
      <c r="M33" s="330"/>
      <c r="N33" s="330"/>
      <c r="O33" s="330" t="s">
        <v>110</v>
      </c>
      <c r="P33" s="409">
        <v>651.82000000000005</v>
      </c>
      <c r="Q33" s="330" t="s">
        <v>42</v>
      </c>
      <c r="R33" s="409">
        <v>466.44</v>
      </c>
      <c r="S33" s="330" t="s">
        <v>49</v>
      </c>
      <c r="T33" s="347"/>
    </row>
    <row r="34" spans="4:20">
      <c r="D34" s="336"/>
      <c r="E34" s="372" t="s">
        <v>398</v>
      </c>
      <c r="F34" s="330"/>
      <c r="G34" s="330">
        <v>50</v>
      </c>
      <c r="H34" s="408" t="s">
        <v>399</v>
      </c>
      <c r="I34" s="330"/>
      <c r="J34" s="330" t="s">
        <v>405</v>
      </c>
      <c r="K34" s="408"/>
      <c r="L34" s="330"/>
      <c r="M34" s="330"/>
      <c r="N34" s="330"/>
      <c r="O34" s="330" t="s">
        <v>110</v>
      </c>
      <c r="P34" s="409">
        <v>107.93</v>
      </c>
      <c r="Q34" s="330" t="s">
        <v>42</v>
      </c>
      <c r="R34" s="409">
        <v>77.099999999999994</v>
      </c>
      <c r="S34" s="330" t="s">
        <v>49</v>
      </c>
      <c r="T34" s="347"/>
    </row>
    <row r="35" spans="4:20">
      <c r="D35" s="336"/>
      <c r="E35" s="372" t="s">
        <v>398</v>
      </c>
      <c r="F35" s="411"/>
      <c r="G35" s="411">
        <v>74</v>
      </c>
      <c r="H35" s="408" t="s">
        <v>399</v>
      </c>
      <c r="I35" s="411"/>
      <c r="J35" s="330" t="s">
        <v>405</v>
      </c>
      <c r="K35" s="408"/>
      <c r="L35" s="411"/>
      <c r="M35" s="411"/>
      <c r="N35" s="411"/>
      <c r="O35" s="330" t="s">
        <v>110</v>
      </c>
      <c r="P35" s="409">
        <v>159.35</v>
      </c>
      <c r="Q35" s="330" t="s">
        <v>42</v>
      </c>
      <c r="R35" s="409">
        <v>113.82</v>
      </c>
      <c r="S35" s="330" t="s">
        <v>49</v>
      </c>
      <c r="T35" s="347"/>
    </row>
    <row r="36" spans="4:20">
      <c r="D36" s="411"/>
      <c r="E36" s="411" t="s">
        <v>445</v>
      </c>
      <c r="F36" s="411"/>
      <c r="G36" s="411"/>
      <c r="H36" s="411"/>
      <c r="I36" s="411"/>
      <c r="J36" s="411"/>
      <c r="K36" s="411"/>
      <c r="L36" s="411"/>
      <c r="M36" s="411"/>
      <c r="N36" s="411"/>
      <c r="O36" s="411"/>
      <c r="P36" s="409">
        <v>22.43</v>
      </c>
      <c r="Q36" s="330" t="s">
        <v>42</v>
      </c>
      <c r="R36" s="411"/>
      <c r="S36" s="411"/>
      <c r="T36" s="411"/>
    </row>
    <row r="37" spans="4:20"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  <c r="O37" s="411"/>
      <c r="P37" s="411"/>
      <c r="Q37" s="411"/>
      <c r="R37" s="411"/>
      <c r="S37" s="411"/>
      <c r="T37" s="411"/>
    </row>
  </sheetData>
  <mergeCells count="19">
    <mergeCell ref="AJ8:AK8"/>
    <mergeCell ref="D2:T2"/>
    <mergeCell ref="AE3:AH3"/>
    <mergeCell ref="AJ4:AK4"/>
    <mergeCell ref="L5:M5"/>
    <mergeCell ref="AJ5:AK5"/>
    <mergeCell ref="L6:M6"/>
    <mergeCell ref="AJ6:AK6"/>
    <mergeCell ref="E7:G7"/>
    <mergeCell ref="L7:M7"/>
    <mergeCell ref="AJ7:AK7"/>
    <mergeCell ref="L13:S13"/>
    <mergeCell ref="L14:S14"/>
    <mergeCell ref="AJ9:AK9"/>
    <mergeCell ref="L10:S10"/>
    <mergeCell ref="AJ10:AK10"/>
    <mergeCell ref="L11:S11"/>
    <mergeCell ref="AJ11:AK11"/>
    <mergeCell ref="L12:S12"/>
  </mergeCells>
  <conditionalFormatting sqref="AR41">
    <cfRule type="expression" dxfId="0" priority="1">
      <formula>$AR$40&gt;1</formula>
    </cfRule>
  </conditionalFormatting>
  <dataValidations count="9">
    <dataValidation type="list" allowBlank="1" showInputMessage="1" showErrorMessage="1" sqref="P25" xr:uid="{00000000-0002-0000-0000-000000000000}">
      <formula1>$AO$4:$AO$5</formula1>
    </dataValidation>
    <dataValidation type="list" allowBlank="1" showInputMessage="1" showErrorMessage="1" sqref="P24" xr:uid="{00000000-0002-0000-0000-000001000000}">
      <formula1>$AM$4:$AM$8</formula1>
    </dataValidation>
    <dataValidation type="list" allowBlank="1" showInputMessage="1" showErrorMessage="1" sqref="P21:P22" xr:uid="{00000000-0002-0000-0000-000002000000}">
      <formula1>"0,5,10,15"</formula1>
    </dataValidation>
    <dataValidation type="list" allowBlank="1" showInputMessage="1" showErrorMessage="1" sqref="P23" xr:uid="{00000000-0002-0000-0000-000003000000}">
      <formula1>"0,5,10"</formula1>
    </dataValidation>
    <dataValidation allowBlank="1" showInputMessage="1" showErrorMessage="1" prompt="ถนนกว้าง" sqref="P17" xr:uid="{00000000-0002-0000-0000-000004000000}"/>
    <dataValidation type="list" allowBlank="1" showInputMessage="1" showErrorMessage="1" sqref="R5" xr:uid="{00000000-0002-0000-0000-000005000000}">
      <formula1>"ขนาดเบา,ขนาดกลาง,ขนาดหนัก"</formula1>
    </dataValidation>
    <dataValidation type="list" allowBlank="1" showInputMessage="1" showErrorMessage="1" sqref="R6" xr:uid="{00000000-0002-0000-0000-000006000000}">
      <formula1>"ลูกรัง 10 ซม.,หินคลุก 10 ซม.,AC 5 ซม.(ขนทิ้ง)"</formula1>
    </dataValidation>
    <dataValidation type="list" allowBlank="1" showInputMessage="1" showErrorMessage="1" promptTitle="พื้นที่ฝนชุก" prompt="เลือกจังหวัดที่ตั้งโครงการพื้นที่ฝนชุก หากอยู่จังหวัดนอกพื้นที่ฝนชุกให้เลือก อื่นๆ" sqref="L6:M6" xr:uid="{00000000-0002-0000-0000-000007000000}">
      <formula1>$AJ$13:$AJ$18</formula1>
    </dataValidation>
    <dataValidation type="list" operator="greaterThanOrEqual" allowBlank="1" showInputMessage="1" showErrorMessage="1" errorTitle="ราคาน้ำมันโซล่า" error="พิมพ์ราคาน้ำมัน ลิตร/บาท" promptTitle="ราคาน้ำมันโซล่า" prompt="สถานีบริการ ปตท. ณ อำเภอเมือง (บาท/ลิตร)" sqref="L5:M5" xr:uid="{00000000-0002-0000-0000-000008000000}">
      <formula1>$Y$4:$Y$18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H106"/>
  <sheetViews>
    <sheetView workbookViewId="0">
      <selection activeCell="F63" sqref="F63"/>
    </sheetView>
  </sheetViews>
  <sheetFormatPr defaultColWidth="7.33203125" defaultRowHeight="20.399999999999999"/>
  <cols>
    <col min="1" max="2" width="7.33203125" style="232"/>
    <col min="3" max="3" width="5.109375" style="232" bestFit="1" customWidth="1"/>
    <col min="4" max="4" width="39" style="232" customWidth="1"/>
    <col min="5" max="5" width="5.44140625" style="233" customWidth="1"/>
    <col min="6" max="6" width="9.88671875" style="232" customWidth="1"/>
    <col min="7" max="7" width="37" style="232" customWidth="1"/>
    <col min="8" max="16384" width="7.33203125" style="232"/>
  </cols>
  <sheetData>
    <row r="1" spans="3:8" ht="21.75" customHeight="1">
      <c r="C1" s="892" t="s">
        <v>207</v>
      </c>
      <c r="D1" s="892"/>
      <c r="E1" s="892"/>
      <c r="F1" s="892"/>
      <c r="G1" s="892"/>
    </row>
    <row r="2" spans="3:8" ht="9.75" customHeight="1"/>
    <row r="3" spans="3:8">
      <c r="C3" s="893" t="s">
        <v>0</v>
      </c>
      <c r="D3" s="893" t="s">
        <v>1</v>
      </c>
      <c r="E3" s="893" t="s">
        <v>3</v>
      </c>
      <c r="F3" s="234" t="s">
        <v>208</v>
      </c>
      <c r="G3" s="893" t="s">
        <v>7</v>
      </c>
    </row>
    <row r="4" spans="3:8">
      <c r="C4" s="894"/>
      <c r="D4" s="894"/>
      <c r="E4" s="894"/>
      <c r="F4" s="235" t="s">
        <v>209</v>
      </c>
      <c r="G4" s="894"/>
    </row>
    <row r="5" spans="3:8">
      <c r="C5" s="236">
        <v>1</v>
      </c>
      <c r="D5" s="237" t="s">
        <v>210</v>
      </c>
      <c r="E5" s="238"/>
      <c r="F5" s="239"/>
      <c r="G5" s="239"/>
      <c r="H5" s="240" t="s">
        <v>211</v>
      </c>
    </row>
    <row r="6" spans="3:8">
      <c r="C6" s="241"/>
      <c r="D6" s="242" t="s">
        <v>212</v>
      </c>
      <c r="E6" s="241" t="s">
        <v>8</v>
      </c>
      <c r="F6" s="243">
        <v>99</v>
      </c>
      <c r="G6" s="242" t="s">
        <v>213</v>
      </c>
      <c r="H6" s="240" t="s">
        <v>214</v>
      </c>
    </row>
    <row r="7" spans="3:8">
      <c r="C7" s="241"/>
      <c r="D7" s="244"/>
      <c r="E7" s="241" t="s">
        <v>8</v>
      </c>
      <c r="F7" s="243">
        <v>125</v>
      </c>
      <c r="G7" s="242" t="s">
        <v>215</v>
      </c>
    </row>
    <row r="8" spans="3:8">
      <c r="C8" s="241"/>
      <c r="D8" s="244"/>
      <c r="E8" s="241" t="s">
        <v>8</v>
      </c>
      <c r="F8" s="243">
        <v>148</v>
      </c>
      <c r="G8" s="242" t="s">
        <v>216</v>
      </c>
    </row>
    <row r="9" spans="3:8">
      <c r="C9" s="241"/>
      <c r="D9" s="242" t="s">
        <v>217</v>
      </c>
      <c r="E9" s="241" t="s">
        <v>8</v>
      </c>
      <c r="F9" s="243">
        <v>194</v>
      </c>
      <c r="G9" s="242" t="s">
        <v>213</v>
      </c>
    </row>
    <row r="10" spans="3:8">
      <c r="C10" s="241"/>
      <c r="D10" s="244"/>
      <c r="E10" s="241" t="s">
        <v>8</v>
      </c>
      <c r="F10" s="243">
        <v>239</v>
      </c>
      <c r="G10" s="242" t="s">
        <v>215</v>
      </c>
    </row>
    <row r="11" spans="3:8">
      <c r="C11" s="241"/>
      <c r="D11" s="244"/>
      <c r="E11" s="241" t="s">
        <v>8</v>
      </c>
      <c r="F11" s="243">
        <v>283</v>
      </c>
      <c r="G11" s="242" t="s">
        <v>216</v>
      </c>
    </row>
    <row r="12" spans="3:8">
      <c r="C12" s="245">
        <v>2</v>
      </c>
      <c r="D12" s="246" t="s">
        <v>218</v>
      </c>
      <c r="E12" s="241" t="s">
        <v>8</v>
      </c>
      <c r="F12" s="243">
        <v>99</v>
      </c>
      <c r="G12" s="242" t="s">
        <v>219</v>
      </c>
    </row>
    <row r="13" spans="3:8">
      <c r="C13" s="245">
        <v>3</v>
      </c>
      <c r="D13" s="246" t="s">
        <v>220</v>
      </c>
      <c r="E13" s="241" t="s">
        <v>8</v>
      </c>
      <c r="F13" s="243">
        <v>104</v>
      </c>
      <c r="G13" s="242" t="s">
        <v>221</v>
      </c>
    </row>
    <row r="14" spans="3:8">
      <c r="C14" s="241"/>
      <c r="D14" s="246"/>
      <c r="E14" s="241" t="s">
        <v>8</v>
      </c>
      <c r="F14" s="243">
        <v>91</v>
      </c>
      <c r="G14" s="242" t="s">
        <v>222</v>
      </c>
    </row>
    <row r="15" spans="3:8">
      <c r="C15" s="245">
        <v>4</v>
      </c>
      <c r="D15" s="246" t="s">
        <v>223</v>
      </c>
      <c r="E15" s="241"/>
      <c r="F15" s="244"/>
      <c r="G15" s="244"/>
    </row>
    <row r="16" spans="3:8">
      <c r="C16" s="241"/>
      <c r="D16" s="242" t="s">
        <v>224</v>
      </c>
      <c r="E16" s="241" t="s">
        <v>8</v>
      </c>
      <c r="F16" s="243">
        <v>398</v>
      </c>
      <c r="G16" s="244" t="s">
        <v>225</v>
      </c>
    </row>
    <row r="17" spans="3:7">
      <c r="C17" s="241"/>
      <c r="D17" s="242" t="s">
        <v>226</v>
      </c>
      <c r="E17" s="241" t="s">
        <v>8</v>
      </c>
      <c r="F17" s="243">
        <v>436</v>
      </c>
      <c r="G17" s="242" t="s">
        <v>227</v>
      </c>
    </row>
    <row r="18" spans="3:7">
      <c r="C18" s="241"/>
      <c r="D18" s="244"/>
      <c r="E18" s="241" t="s">
        <v>8</v>
      </c>
      <c r="F18" s="243">
        <v>498</v>
      </c>
      <c r="G18" s="242" t="s">
        <v>228</v>
      </c>
    </row>
    <row r="19" spans="3:7">
      <c r="C19" s="241"/>
      <c r="D19" s="244"/>
      <c r="E19" s="241" t="s">
        <v>8</v>
      </c>
      <c r="F19" s="243">
        <v>542</v>
      </c>
      <c r="G19" s="242" t="s">
        <v>229</v>
      </c>
    </row>
    <row r="20" spans="3:7">
      <c r="C20" s="241"/>
      <c r="D20" s="244" t="s">
        <v>230</v>
      </c>
      <c r="E20" s="241" t="s">
        <v>36</v>
      </c>
      <c r="F20" s="243">
        <v>30</v>
      </c>
      <c r="G20" s="242" t="s">
        <v>231</v>
      </c>
    </row>
    <row r="21" spans="3:7">
      <c r="C21" s="245">
        <v>4</v>
      </c>
      <c r="D21" s="246" t="s">
        <v>232</v>
      </c>
      <c r="E21" s="241" t="s">
        <v>8</v>
      </c>
      <c r="F21" s="243">
        <v>306</v>
      </c>
      <c r="G21" s="242" t="s">
        <v>227</v>
      </c>
    </row>
    <row r="22" spans="3:7">
      <c r="C22" s="241"/>
      <c r="D22" s="244"/>
      <c r="E22" s="241" t="s">
        <v>8</v>
      </c>
      <c r="F22" s="243">
        <v>391</v>
      </c>
      <c r="G22" s="242" t="s">
        <v>228</v>
      </c>
    </row>
    <row r="23" spans="3:7">
      <c r="C23" s="241"/>
      <c r="D23" s="244"/>
      <c r="E23" s="241" t="s">
        <v>8</v>
      </c>
      <c r="F23" s="243">
        <v>485</v>
      </c>
      <c r="G23" s="242" t="s">
        <v>229</v>
      </c>
    </row>
    <row r="24" spans="3:7">
      <c r="C24" s="245">
        <v>5</v>
      </c>
      <c r="D24" s="246" t="s">
        <v>233</v>
      </c>
      <c r="E24" s="241"/>
      <c r="F24" s="244"/>
      <c r="G24" s="244"/>
    </row>
    <row r="25" spans="3:7">
      <c r="C25" s="241"/>
      <c r="D25" s="242" t="s">
        <v>234</v>
      </c>
      <c r="E25" s="241" t="s">
        <v>36</v>
      </c>
      <c r="F25" s="243">
        <v>115</v>
      </c>
      <c r="G25" s="242" t="s">
        <v>235</v>
      </c>
    </row>
    <row r="26" spans="3:7">
      <c r="C26" s="241"/>
      <c r="D26" s="244"/>
      <c r="E26" s="241" t="s">
        <v>36</v>
      </c>
      <c r="F26" s="243">
        <v>133</v>
      </c>
      <c r="G26" s="242" t="s">
        <v>236</v>
      </c>
    </row>
    <row r="27" spans="3:7">
      <c r="C27" s="241"/>
      <c r="D27" s="242" t="s">
        <v>237</v>
      </c>
      <c r="E27" s="241" t="s">
        <v>36</v>
      </c>
      <c r="F27" s="243">
        <v>154</v>
      </c>
      <c r="G27" s="242" t="s">
        <v>238</v>
      </c>
    </row>
    <row r="28" spans="3:7">
      <c r="C28" s="241"/>
      <c r="D28" s="244"/>
      <c r="E28" s="241" t="s">
        <v>36</v>
      </c>
      <c r="F28" s="243">
        <v>193</v>
      </c>
      <c r="G28" s="242" t="s">
        <v>239</v>
      </c>
    </row>
    <row r="29" spans="3:7">
      <c r="C29" s="241"/>
      <c r="D29" s="242" t="s">
        <v>240</v>
      </c>
      <c r="E29" s="241" t="s">
        <v>36</v>
      </c>
      <c r="F29" s="243">
        <v>154</v>
      </c>
      <c r="G29" s="242" t="s">
        <v>241</v>
      </c>
    </row>
    <row r="30" spans="3:7">
      <c r="C30" s="241"/>
      <c r="D30" s="244"/>
      <c r="E30" s="241" t="s">
        <v>36</v>
      </c>
      <c r="F30" s="243">
        <v>180</v>
      </c>
      <c r="G30" s="242" t="s">
        <v>242</v>
      </c>
    </row>
    <row r="31" spans="3:7">
      <c r="C31" s="245">
        <v>6</v>
      </c>
      <c r="D31" s="246" t="s">
        <v>243</v>
      </c>
      <c r="E31" s="241"/>
      <c r="F31" s="243"/>
      <c r="G31" s="242"/>
    </row>
    <row r="32" spans="3:7">
      <c r="C32" s="245"/>
      <c r="D32" s="242" t="s">
        <v>244</v>
      </c>
      <c r="E32" s="241" t="s">
        <v>12</v>
      </c>
      <c r="F32" s="247">
        <v>4100</v>
      </c>
      <c r="G32" s="242" t="s">
        <v>245</v>
      </c>
    </row>
    <row r="33" spans="3:7">
      <c r="C33" s="241"/>
      <c r="D33" s="242" t="s">
        <v>246</v>
      </c>
      <c r="E33" s="241" t="s">
        <v>12</v>
      </c>
      <c r="F33" s="247">
        <v>3300</v>
      </c>
      <c r="G33" s="242" t="s">
        <v>247</v>
      </c>
    </row>
    <row r="34" spans="3:7">
      <c r="C34" s="248"/>
      <c r="D34" s="242" t="s">
        <v>246</v>
      </c>
      <c r="E34" s="241" t="s">
        <v>12</v>
      </c>
      <c r="F34" s="249">
        <v>2900</v>
      </c>
      <c r="G34" s="242" t="s">
        <v>248</v>
      </c>
    </row>
    <row r="35" spans="3:7">
      <c r="C35" s="241"/>
      <c r="D35" s="244" t="s">
        <v>249</v>
      </c>
      <c r="E35" s="241" t="s">
        <v>36</v>
      </c>
      <c r="F35" s="243">
        <v>5</v>
      </c>
      <c r="G35" s="244"/>
    </row>
    <row r="36" spans="3:7">
      <c r="C36" s="250">
        <v>7</v>
      </c>
      <c r="D36" s="251" t="s">
        <v>464</v>
      </c>
      <c r="E36" s="252"/>
      <c r="F36" s="253"/>
      <c r="G36" s="254"/>
    </row>
    <row r="37" spans="3:7">
      <c r="C37" s="255"/>
      <c r="D37" s="490" t="s">
        <v>466</v>
      </c>
      <c r="E37" s="252" t="s">
        <v>73</v>
      </c>
      <c r="F37" s="253">
        <v>10</v>
      </c>
      <c r="G37" s="254" t="s">
        <v>467</v>
      </c>
    </row>
    <row r="38" spans="3:7">
      <c r="C38" s="255"/>
      <c r="D38" s="490" t="s">
        <v>468</v>
      </c>
      <c r="E38" s="252" t="s">
        <v>73</v>
      </c>
      <c r="F38" s="253">
        <v>12</v>
      </c>
      <c r="G38" s="254" t="s">
        <v>467</v>
      </c>
    </row>
    <row r="39" spans="3:7">
      <c r="C39" s="255"/>
      <c r="D39" s="490" t="s">
        <v>469</v>
      </c>
      <c r="E39" s="252" t="s">
        <v>73</v>
      </c>
      <c r="F39" s="253">
        <v>12</v>
      </c>
      <c r="G39" s="254" t="s">
        <v>470</v>
      </c>
    </row>
    <row r="40" spans="3:7">
      <c r="C40" s="250">
        <v>8</v>
      </c>
      <c r="D40" s="251" t="s">
        <v>452</v>
      </c>
      <c r="E40" s="252"/>
      <c r="F40" s="253"/>
      <c r="G40" s="254"/>
    </row>
    <row r="41" spans="3:7">
      <c r="C41" s="255"/>
      <c r="D41" s="490" t="s">
        <v>453</v>
      </c>
      <c r="E41" s="252" t="s">
        <v>36</v>
      </c>
      <c r="F41" s="253">
        <v>45</v>
      </c>
      <c r="G41" s="254" t="s">
        <v>454</v>
      </c>
    </row>
    <row r="42" spans="3:7">
      <c r="C42" s="255"/>
      <c r="D42" s="490" t="s">
        <v>459</v>
      </c>
      <c r="E42" s="252" t="s">
        <v>36</v>
      </c>
      <c r="F42" s="253">
        <v>74</v>
      </c>
      <c r="G42" s="254" t="s">
        <v>465</v>
      </c>
    </row>
    <row r="43" spans="3:7">
      <c r="C43" s="255"/>
      <c r="D43" s="490"/>
      <c r="E43" s="252" t="s">
        <v>68</v>
      </c>
      <c r="F43" s="253">
        <v>47</v>
      </c>
      <c r="G43" s="254" t="s">
        <v>460</v>
      </c>
    </row>
    <row r="44" spans="3:7">
      <c r="C44" s="255"/>
      <c r="D44" s="490"/>
      <c r="E44" s="252" t="s">
        <v>68</v>
      </c>
      <c r="F44" s="253">
        <v>47</v>
      </c>
      <c r="G44" s="254" t="s">
        <v>461</v>
      </c>
    </row>
    <row r="45" spans="3:7">
      <c r="C45" s="255"/>
      <c r="D45" s="490" t="s">
        <v>455</v>
      </c>
      <c r="E45" s="252" t="s">
        <v>68</v>
      </c>
      <c r="F45" s="253">
        <v>10</v>
      </c>
      <c r="G45" s="254" t="s">
        <v>456</v>
      </c>
    </row>
    <row r="46" spans="3:7">
      <c r="C46" s="255"/>
      <c r="D46" s="490" t="s">
        <v>462</v>
      </c>
      <c r="E46" s="252" t="s">
        <v>68</v>
      </c>
      <c r="F46" s="253">
        <v>25</v>
      </c>
      <c r="G46" s="254" t="s">
        <v>463</v>
      </c>
    </row>
    <row r="47" spans="3:7">
      <c r="C47" s="255"/>
      <c r="D47" s="490" t="s">
        <v>457</v>
      </c>
      <c r="E47" s="252" t="s">
        <v>68</v>
      </c>
      <c r="F47" s="253">
        <v>45</v>
      </c>
      <c r="G47" s="254" t="s">
        <v>458</v>
      </c>
    </row>
    <row r="48" spans="3:7">
      <c r="C48" s="255"/>
      <c r="D48" s="490" t="s">
        <v>165</v>
      </c>
      <c r="E48" s="252"/>
      <c r="F48" s="253"/>
      <c r="G48" s="254"/>
    </row>
    <row r="49" spans="3:7">
      <c r="C49" s="255"/>
      <c r="D49" s="490" t="s">
        <v>598</v>
      </c>
      <c r="E49" s="252" t="s">
        <v>36</v>
      </c>
      <c r="F49" s="253">
        <v>75</v>
      </c>
      <c r="G49" s="254" t="s">
        <v>600</v>
      </c>
    </row>
    <row r="50" spans="3:7">
      <c r="C50" s="255"/>
      <c r="D50" s="490" t="s">
        <v>599</v>
      </c>
      <c r="E50" s="252"/>
      <c r="F50" s="253"/>
      <c r="G50" s="254"/>
    </row>
    <row r="51" spans="3:7">
      <c r="C51" s="250">
        <v>9</v>
      </c>
      <c r="D51" s="251" t="s">
        <v>480</v>
      </c>
      <c r="E51" s="252"/>
      <c r="F51" s="253"/>
      <c r="G51" s="254"/>
    </row>
    <row r="52" spans="3:7">
      <c r="C52" s="250">
        <v>9.1</v>
      </c>
      <c r="D52" s="251" t="s">
        <v>616</v>
      </c>
      <c r="E52" s="252"/>
      <c r="F52" s="253"/>
      <c r="G52" s="254"/>
    </row>
    <row r="53" spans="3:7">
      <c r="C53" s="255"/>
      <c r="D53" s="490" t="s">
        <v>481</v>
      </c>
      <c r="E53" s="252" t="s">
        <v>36</v>
      </c>
      <c r="F53" s="253">
        <v>82</v>
      </c>
      <c r="G53" s="254"/>
    </row>
    <row r="54" spans="3:7">
      <c r="C54" s="255"/>
      <c r="D54" s="490" t="s">
        <v>543</v>
      </c>
      <c r="E54" s="252" t="s">
        <v>36</v>
      </c>
      <c r="F54" s="253">
        <v>40</v>
      </c>
      <c r="G54" s="254" t="s">
        <v>231</v>
      </c>
    </row>
    <row r="55" spans="3:7">
      <c r="C55" s="255">
        <v>9.1999999999999993</v>
      </c>
      <c r="D55" s="490" t="s">
        <v>482</v>
      </c>
      <c r="E55" s="252" t="s">
        <v>36</v>
      </c>
      <c r="F55" s="253">
        <v>193</v>
      </c>
      <c r="G55" s="254" t="s">
        <v>483</v>
      </c>
    </row>
    <row r="56" spans="3:7">
      <c r="C56" s="255"/>
      <c r="D56" s="490"/>
      <c r="E56" s="252" t="s">
        <v>36</v>
      </c>
      <c r="F56" s="253">
        <v>166</v>
      </c>
      <c r="G56" s="254" t="s">
        <v>484</v>
      </c>
    </row>
    <row r="57" spans="3:7">
      <c r="C57" s="255"/>
      <c r="D57" s="490"/>
      <c r="E57" s="252" t="s">
        <v>36</v>
      </c>
      <c r="F57" s="253">
        <v>158</v>
      </c>
      <c r="G57" s="254" t="s">
        <v>485</v>
      </c>
    </row>
    <row r="58" spans="3:7">
      <c r="C58" s="255">
        <v>9.3000000000000007</v>
      </c>
      <c r="D58" s="490" t="s">
        <v>617</v>
      </c>
      <c r="E58" s="252"/>
      <c r="F58" s="253"/>
      <c r="G58" s="254"/>
    </row>
    <row r="59" spans="3:7">
      <c r="C59" s="255"/>
      <c r="D59" s="490" t="s">
        <v>619</v>
      </c>
      <c r="E59" s="252" t="s">
        <v>68</v>
      </c>
      <c r="F59" s="253">
        <v>50</v>
      </c>
      <c r="G59" s="254" t="s">
        <v>618</v>
      </c>
    </row>
    <row r="60" spans="3:7">
      <c r="C60" s="255"/>
      <c r="D60" s="490" t="s">
        <v>620</v>
      </c>
      <c r="E60" s="252" t="s">
        <v>68</v>
      </c>
      <c r="F60" s="253">
        <v>45</v>
      </c>
      <c r="G60" s="254" t="s">
        <v>618</v>
      </c>
    </row>
    <row r="61" spans="3:7">
      <c r="C61" s="255"/>
      <c r="D61" s="490"/>
      <c r="E61" s="252"/>
      <c r="F61" s="253"/>
      <c r="G61" s="254"/>
    </row>
    <row r="62" spans="3:7">
      <c r="C62" s="250">
        <v>10</v>
      </c>
      <c r="D62" s="251" t="s">
        <v>486</v>
      </c>
      <c r="E62" s="252"/>
      <c r="F62" s="253"/>
      <c r="G62" s="254"/>
    </row>
    <row r="63" spans="3:7">
      <c r="C63" s="255"/>
      <c r="D63" s="490" t="s">
        <v>487</v>
      </c>
      <c r="E63" s="252" t="s">
        <v>36</v>
      </c>
      <c r="F63" s="253">
        <v>89</v>
      </c>
      <c r="G63" s="254" t="s">
        <v>488</v>
      </c>
    </row>
    <row r="64" spans="3:7">
      <c r="C64" s="255"/>
      <c r="D64" s="490" t="s">
        <v>489</v>
      </c>
      <c r="E64" s="252" t="s">
        <v>36</v>
      </c>
      <c r="F64" s="253">
        <v>56</v>
      </c>
      <c r="G64" s="254" t="s">
        <v>488</v>
      </c>
    </row>
    <row r="65" spans="3:7">
      <c r="C65" s="255"/>
      <c r="D65" s="490" t="s">
        <v>490</v>
      </c>
      <c r="E65" s="252" t="s">
        <v>36</v>
      </c>
      <c r="F65" s="253">
        <v>80</v>
      </c>
      <c r="G65" s="254" t="s">
        <v>488</v>
      </c>
    </row>
    <row r="66" spans="3:7">
      <c r="C66" s="255"/>
      <c r="D66" s="490" t="s">
        <v>507</v>
      </c>
      <c r="E66" s="252" t="s">
        <v>68</v>
      </c>
      <c r="F66" s="253">
        <v>44</v>
      </c>
      <c r="G66" s="254" t="s">
        <v>506</v>
      </c>
    </row>
    <row r="67" spans="3:7">
      <c r="C67" s="255"/>
      <c r="D67" s="490" t="s">
        <v>508</v>
      </c>
      <c r="E67" s="252" t="s">
        <v>68</v>
      </c>
      <c r="F67" s="253">
        <v>62</v>
      </c>
      <c r="G67" s="254" t="s">
        <v>506</v>
      </c>
    </row>
    <row r="68" spans="3:7">
      <c r="C68" s="255"/>
      <c r="D68" s="490" t="s">
        <v>509</v>
      </c>
      <c r="E68" s="252" t="s">
        <v>68</v>
      </c>
      <c r="F68" s="253">
        <v>78</v>
      </c>
      <c r="G68" s="254" t="s">
        <v>506</v>
      </c>
    </row>
    <row r="69" spans="3:7">
      <c r="C69" s="255"/>
      <c r="D69" s="490" t="s">
        <v>510</v>
      </c>
      <c r="E69" s="252"/>
      <c r="F69" s="253"/>
      <c r="G69" s="254"/>
    </row>
    <row r="70" spans="3:7">
      <c r="C70" s="250">
        <v>11</v>
      </c>
      <c r="D70" s="251" t="s">
        <v>492</v>
      </c>
      <c r="E70" s="252"/>
      <c r="F70" s="253"/>
      <c r="G70" s="254"/>
    </row>
    <row r="71" spans="3:7">
      <c r="C71" s="250"/>
      <c r="D71" s="490" t="s">
        <v>499</v>
      </c>
      <c r="E71" s="252" t="s">
        <v>36</v>
      </c>
      <c r="F71" s="253">
        <v>100</v>
      </c>
      <c r="G71" s="254" t="s">
        <v>500</v>
      </c>
    </row>
    <row r="72" spans="3:7">
      <c r="C72" s="255"/>
      <c r="D72" s="490" t="s">
        <v>493</v>
      </c>
      <c r="E72" s="252" t="s">
        <v>36</v>
      </c>
      <c r="F72" s="253">
        <v>82</v>
      </c>
      <c r="G72" s="254" t="s">
        <v>494</v>
      </c>
    </row>
    <row r="73" spans="3:7">
      <c r="C73" s="255"/>
      <c r="D73" s="490"/>
      <c r="E73" s="252" t="s">
        <v>36</v>
      </c>
      <c r="F73" s="253">
        <v>95</v>
      </c>
      <c r="G73" s="254" t="s">
        <v>495</v>
      </c>
    </row>
    <row r="74" spans="3:7">
      <c r="C74" s="255"/>
      <c r="D74" s="490" t="s">
        <v>496</v>
      </c>
      <c r="E74" s="252" t="s">
        <v>36</v>
      </c>
      <c r="F74" s="253">
        <v>113</v>
      </c>
      <c r="G74" s="254" t="s">
        <v>497</v>
      </c>
    </row>
    <row r="75" spans="3:7">
      <c r="C75" s="255"/>
      <c r="D75" s="490"/>
      <c r="E75" s="252"/>
      <c r="F75" s="253"/>
      <c r="G75" s="254"/>
    </row>
    <row r="76" spans="3:7" s="494" customFormat="1">
      <c r="C76" s="250">
        <v>12</v>
      </c>
      <c r="D76" s="251" t="s">
        <v>501</v>
      </c>
      <c r="E76" s="492"/>
      <c r="F76" s="253"/>
      <c r="G76" s="493"/>
    </row>
    <row r="77" spans="3:7">
      <c r="C77" s="255"/>
      <c r="D77" s="490" t="s">
        <v>502</v>
      </c>
      <c r="E77" s="252" t="s">
        <v>36</v>
      </c>
      <c r="F77" s="253">
        <v>166</v>
      </c>
      <c r="G77" s="254" t="s">
        <v>503</v>
      </c>
    </row>
    <row r="78" spans="3:7">
      <c r="C78" s="255"/>
      <c r="D78" s="490"/>
      <c r="E78" s="252" t="s">
        <v>36</v>
      </c>
      <c r="F78" s="253">
        <v>181</v>
      </c>
      <c r="G78" s="254" t="s">
        <v>504</v>
      </c>
    </row>
    <row r="79" spans="3:7">
      <c r="C79" s="255"/>
      <c r="D79" s="490"/>
      <c r="E79" s="252" t="s">
        <v>36</v>
      </c>
      <c r="F79" s="253">
        <v>201</v>
      </c>
      <c r="G79" s="254" t="s">
        <v>505</v>
      </c>
    </row>
    <row r="80" spans="3:7" s="494" customFormat="1">
      <c r="C80" s="250">
        <v>13</v>
      </c>
      <c r="D80" s="251" t="s">
        <v>602</v>
      </c>
      <c r="E80" s="492"/>
      <c r="F80" s="253"/>
      <c r="G80" s="493"/>
    </row>
    <row r="81" spans="3:7">
      <c r="C81" s="255"/>
      <c r="D81" s="616" t="s">
        <v>603</v>
      </c>
      <c r="E81" s="241" t="s">
        <v>37</v>
      </c>
      <c r="F81" s="253">
        <v>450</v>
      </c>
      <c r="G81" s="254"/>
    </row>
    <row r="82" spans="3:7">
      <c r="C82" s="255"/>
      <c r="D82" s="509" t="s">
        <v>604</v>
      </c>
      <c r="E82" s="255" t="s">
        <v>37</v>
      </c>
      <c r="F82" s="253">
        <v>450</v>
      </c>
      <c r="G82" s="254" t="s">
        <v>605</v>
      </c>
    </row>
    <row r="83" spans="3:7">
      <c r="C83" s="255"/>
      <c r="D83" s="615" t="s">
        <v>606</v>
      </c>
      <c r="E83" s="255" t="s">
        <v>37</v>
      </c>
      <c r="F83" s="253">
        <v>70</v>
      </c>
      <c r="G83" s="254"/>
    </row>
    <row r="84" spans="3:7">
      <c r="C84" s="255"/>
      <c r="D84" s="509" t="s">
        <v>610</v>
      </c>
      <c r="E84" s="255" t="s">
        <v>37</v>
      </c>
      <c r="F84" s="253">
        <v>70</v>
      </c>
      <c r="G84" s="254"/>
    </row>
    <row r="85" spans="3:7">
      <c r="C85" s="255"/>
      <c r="D85" s="615" t="s">
        <v>607</v>
      </c>
      <c r="E85" s="255" t="s">
        <v>37</v>
      </c>
      <c r="F85" s="253">
        <v>70</v>
      </c>
      <c r="G85" s="254" t="s">
        <v>608</v>
      </c>
    </row>
    <row r="86" spans="3:7">
      <c r="C86" s="255"/>
      <c r="D86" s="509" t="s">
        <v>609</v>
      </c>
      <c r="E86" s="255" t="s">
        <v>37</v>
      </c>
      <c r="F86" s="253">
        <v>75</v>
      </c>
      <c r="G86" s="254"/>
    </row>
    <row r="87" spans="3:7">
      <c r="C87" s="250">
        <v>14</v>
      </c>
      <c r="D87" s="251" t="s">
        <v>250</v>
      </c>
      <c r="E87" s="252"/>
      <c r="F87" s="253"/>
      <c r="G87" s="254" t="s">
        <v>251</v>
      </c>
    </row>
    <row r="88" spans="3:7">
      <c r="C88" s="250"/>
      <c r="D88" s="254" t="s">
        <v>611</v>
      </c>
      <c r="E88" s="252" t="s">
        <v>36</v>
      </c>
      <c r="F88" s="253">
        <v>28</v>
      </c>
      <c r="G88" s="254" t="s">
        <v>612</v>
      </c>
    </row>
    <row r="89" spans="3:7">
      <c r="C89" s="250"/>
      <c r="D89" s="493"/>
      <c r="E89" s="252" t="s">
        <v>36</v>
      </c>
      <c r="F89" s="253">
        <v>30</v>
      </c>
      <c r="G89" s="254" t="s">
        <v>613</v>
      </c>
    </row>
    <row r="90" spans="3:7">
      <c r="C90" s="250"/>
      <c r="D90" s="493"/>
      <c r="E90" s="252" t="s">
        <v>36</v>
      </c>
      <c r="F90" s="253">
        <v>31</v>
      </c>
      <c r="G90" s="254" t="s">
        <v>614</v>
      </c>
    </row>
    <row r="91" spans="3:7">
      <c r="C91" s="250"/>
      <c r="D91" s="493"/>
      <c r="E91" s="252" t="s">
        <v>36</v>
      </c>
      <c r="F91" s="253">
        <v>34</v>
      </c>
      <c r="G91" s="254" t="s">
        <v>615</v>
      </c>
    </row>
    <row r="92" spans="3:7">
      <c r="C92" s="255"/>
      <c r="D92" s="254" t="s">
        <v>252</v>
      </c>
      <c r="E92" s="252" t="s">
        <v>36</v>
      </c>
      <c r="F92" s="253">
        <v>35</v>
      </c>
      <c r="G92" s="254" t="s">
        <v>253</v>
      </c>
    </row>
    <row r="93" spans="3:7">
      <c r="C93" s="255"/>
      <c r="D93" s="254"/>
      <c r="E93" s="252" t="s">
        <v>36</v>
      </c>
      <c r="F93" s="253">
        <v>38</v>
      </c>
      <c r="G93" s="254" t="s">
        <v>254</v>
      </c>
    </row>
    <row r="94" spans="3:7">
      <c r="C94" s="255"/>
      <c r="D94" s="254" t="s">
        <v>255</v>
      </c>
      <c r="E94" s="252" t="s">
        <v>36</v>
      </c>
      <c r="F94" s="253">
        <v>30</v>
      </c>
      <c r="G94" s="254" t="s">
        <v>253</v>
      </c>
    </row>
    <row r="95" spans="3:7">
      <c r="C95" s="255"/>
      <c r="D95" s="254"/>
      <c r="E95" s="252" t="s">
        <v>36</v>
      </c>
      <c r="F95" s="253">
        <v>35</v>
      </c>
      <c r="G95" s="254" t="s">
        <v>254</v>
      </c>
    </row>
    <row r="97" spans="3:6">
      <c r="D97" s="891" t="s">
        <v>256</v>
      </c>
      <c r="E97" s="891"/>
      <c r="F97" s="891"/>
    </row>
    <row r="98" spans="3:6">
      <c r="D98" s="256" t="s">
        <v>257</v>
      </c>
      <c r="E98" s="257">
        <v>80</v>
      </c>
      <c r="F98" s="254" t="s">
        <v>49</v>
      </c>
    </row>
    <row r="99" spans="3:6">
      <c r="D99" s="258" t="s">
        <v>258</v>
      </c>
      <c r="E99" s="259">
        <v>25</v>
      </c>
      <c r="F99" s="260" t="s">
        <v>49</v>
      </c>
    </row>
    <row r="100" spans="3:6">
      <c r="D100" s="258" t="s">
        <v>259</v>
      </c>
      <c r="E100" s="259">
        <v>35</v>
      </c>
      <c r="F100" s="260" t="s">
        <v>49</v>
      </c>
    </row>
    <row r="101" spans="3:6">
      <c r="D101" s="258" t="s">
        <v>260</v>
      </c>
      <c r="E101" s="259">
        <v>50</v>
      </c>
      <c r="F101" s="260" t="s">
        <v>49</v>
      </c>
    </row>
    <row r="102" spans="3:6">
      <c r="D102" s="258" t="s">
        <v>261</v>
      </c>
      <c r="E102" s="259">
        <v>80</v>
      </c>
      <c r="F102" s="260" t="s">
        <v>49</v>
      </c>
    </row>
    <row r="103" spans="3:6">
      <c r="D103" s="261" t="s">
        <v>262</v>
      </c>
      <c r="E103" s="262">
        <v>50</v>
      </c>
      <c r="F103" s="263" t="s">
        <v>49</v>
      </c>
    </row>
    <row r="104" spans="3:6">
      <c r="C104" s="232" t="s">
        <v>263</v>
      </c>
    </row>
    <row r="105" spans="3:6">
      <c r="C105" s="232" t="s">
        <v>264</v>
      </c>
    </row>
    <row r="106" spans="3:6">
      <c r="C106" s="232" t="s">
        <v>265</v>
      </c>
    </row>
  </sheetData>
  <mergeCells count="6">
    <mergeCell ref="D97:F97"/>
    <mergeCell ref="C1:G1"/>
    <mergeCell ref="C3:C4"/>
    <mergeCell ref="D3:D4"/>
    <mergeCell ref="E3:E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B95"/>
  <sheetViews>
    <sheetView topLeftCell="A19" workbookViewId="0">
      <selection activeCell="I12" sqref="I12"/>
    </sheetView>
  </sheetViews>
  <sheetFormatPr defaultColWidth="7.33203125" defaultRowHeight="21"/>
  <cols>
    <col min="1" max="1" width="5" style="264" customWidth="1"/>
    <col min="2" max="2" width="37.109375" style="264" customWidth="1"/>
    <col min="3" max="3" width="7.109375" style="264" customWidth="1"/>
    <col min="4" max="4" width="10" style="264" bestFit="1" customWidth="1"/>
    <col min="5" max="10" width="6.44140625" style="264" customWidth="1"/>
    <col min="11" max="11" width="8.77734375" style="264" bestFit="1" customWidth="1"/>
    <col min="12" max="12" width="6.6640625" style="412" customWidth="1"/>
    <col min="13" max="13" width="12.21875" style="412" customWidth="1"/>
    <col min="14" max="15" width="10.33203125" style="264" customWidth="1"/>
    <col min="16" max="16" width="11.44140625" style="264" customWidth="1"/>
    <col min="17" max="17" width="5.21875" style="264" hidden="1" customWidth="1"/>
    <col min="18" max="18" width="7.33203125" style="264" hidden="1" customWidth="1"/>
    <col min="19" max="36" width="6.109375" style="264" hidden="1" customWidth="1"/>
    <col min="37" max="37" width="8.44140625" style="264" hidden="1" customWidth="1"/>
    <col min="38" max="38" width="6.109375" style="264" hidden="1" customWidth="1"/>
    <col min="39" max="39" width="6.44140625" style="264" hidden="1" customWidth="1"/>
    <col min="40" max="40" width="7.77734375" style="264" hidden="1" customWidth="1"/>
    <col min="41" max="41" width="0" style="264" hidden="1" customWidth="1"/>
    <col min="42" max="53" width="7.33203125" style="264"/>
    <col min="54" max="54" width="0" style="264" hidden="1" customWidth="1"/>
    <col min="55" max="16384" width="7.33203125" style="264"/>
  </cols>
  <sheetData>
    <row r="2" spans="2:54">
      <c r="R2" s="264" t="s">
        <v>266</v>
      </c>
    </row>
    <row r="3" spans="2:54" ht="24.6">
      <c r="B3" s="935" t="s">
        <v>267</v>
      </c>
      <c r="C3" s="936"/>
      <c r="D3" s="936"/>
      <c r="E3" s="936"/>
      <c r="F3" s="936"/>
      <c r="G3" s="936"/>
      <c r="H3" s="936"/>
      <c r="I3" s="936"/>
      <c r="J3" s="936"/>
      <c r="K3" s="936"/>
      <c r="L3" s="936"/>
      <c r="M3" s="936"/>
      <c r="N3" s="936"/>
      <c r="O3" s="936"/>
      <c r="P3" s="937"/>
      <c r="R3" s="265" t="s">
        <v>268</v>
      </c>
      <c r="S3" s="938" t="s">
        <v>269</v>
      </c>
      <c r="T3" s="939"/>
      <c r="U3" s="939"/>
      <c r="V3" s="939"/>
      <c r="W3" s="939"/>
      <c r="X3" s="940"/>
      <c r="Y3" s="941" t="s">
        <v>270</v>
      </c>
      <c r="Z3" s="942"/>
      <c r="AA3" s="942"/>
      <c r="AB3" s="942"/>
      <c r="AC3" s="942"/>
      <c r="AD3" s="943"/>
      <c r="AE3" s="914" t="s">
        <v>271</v>
      </c>
      <c r="AF3" s="915"/>
      <c r="AG3" s="915"/>
      <c r="AH3" s="915"/>
      <c r="AI3" s="915"/>
      <c r="AJ3" s="916"/>
      <c r="AK3" s="266" t="s">
        <v>272</v>
      </c>
      <c r="AL3" s="267" t="s">
        <v>273</v>
      </c>
      <c r="AM3" s="267" t="s">
        <v>274</v>
      </c>
      <c r="AN3" s="266" t="s">
        <v>275</v>
      </c>
    </row>
    <row r="4" spans="2:54">
      <c r="B4" s="917" t="s">
        <v>276</v>
      </c>
      <c r="C4" s="917" t="s">
        <v>3</v>
      </c>
      <c r="D4" s="268" t="s">
        <v>277</v>
      </c>
      <c r="E4" s="920" t="s">
        <v>278</v>
      </c>
      <c r="F4" s="921"/>
      <c r="G4" s="921"/>
      <c r="H4" s="921"/>
      <c r="I4" s="921"/>
      <c r="J4" s="922"/>
      <c r="K4" s="268" t="s">
        <v>279</v>
      </c>
      <c r="L4" s="923" t="s">
        <v>280</v>
      </c>
      <c r="M4" s="924"/>
      <c r="N4" s="923" t="s">
        <v>281</v>
      </c>
      <c r="O4" s="929"/>
      <c r="P4" s="924"/>
      <c r="R4" s="269" t="s">
        <v>282</v>
      </c>
      <c r="S4" s="932" t="s">
        <v>283</v>
      </c>
      <c r="T4" s="933"/>
      <c r="U4" s="934"/>
      <c r="V4" s="944" t="s">
        <v>284</v>
      </c>
      <c r="W4" s="945"/>
      <c r="X4" s="946"/>
      <c r="Y4" s="932" t="s">
        <v>283</v>
      </c>
      <c r="Z4" s="933"/>
      <c r="AA4" s="934"/>
      <c r="AB4" s="944" t="s">
        <v>284</v>
      </c>
      <c r="AC4" s="945"/>
      <c r="AD4" s="946"/>
      <c r="AE4" s="932" t="s">
        <v>283</v>
      </c>
      <c r="AF4" s="933"/>
      <c r="AG4" s="934"/>
      <c r="AH4" s="944" t="s">
        <v>284</v>
      </c>
      <c r="AI4" s="945"/>
      <c r="AJ4" s="946"/>
      <c r="AK4" s="270" t="s">
        <v>285</v>
      </c>
      <c r="AL4" s="269" t="s">
        <v>274</v>
      </c>
      <c r="AM4" s="269" t="s">
        <v>286</v>
      </c>
      <c r="AN4" s="270" t="s">
        <v>287</v>
      </c>
    </row>
    <row r="5" spans="2:54">
      <c r="B5" s="918"/>
      <c r="C5" s="918"/>
      <c r="D5" s="271"/>
      <c r="E5" s="920" t="s">
        <v>283</v>
      </c>
      <c r="F5" s="921"/>
      <c r="G5" s="922"/>
      <c r="H5" s="921" t="s">
        <v>284</v>
      </c>
      <c r="I5" s="921"/>
      <c r="J5" s="922"/>
      <c r="K5" s="271"/>
      <c r="L5" s="925"/>
      <c r="M5" s="926"/>
      <c r="N5" s="925"/>
      <c r="O5" s="930"/>
      <c r="P5" s="926"/>
      <c r="R5" s="269" t="s">
        <v>288</v>
      </c>
      <c r="S5" s="272" t="s">
        <v>289</v>
      </c>
      <c r="T5" s="272" t="s">
        <v>290</v>
      </c>
      <c r="U5" s="272" t="s">
        <v>291</v>
      </c>
      <c r="V5" s="272" t="s">
        <v>289</v>
      </c>
      <c r="W5" s="272" t="s">
        <v>290</v>
      </c>
      <c r="X5" s="272" t="s">
        <v>291</v>
      </c>
      <c r="Y5" s="272" t="s">
        <v>289</v>
      </c>
      <c r="Z5" s="272" t="s">
        <v>290</v>
      </c>
      <c r="AA5" s="272" t="s">
        <v>291</v>
      </c>
      <c r="AB5" s="272" t="s">
        <v>289</v>
      </c>
      <c r="AC5" s="272" t="s">
        <v>290</v>
      </c>
      <c r="AD5" s="272" t="s">
        <v>291</v>
      </c>
      <c r="AE5" s="272" t="s">
        <v>289</v>
      </c>
      <c r="AF5" s="272" t="s">
        <v>290</v>
      </c>
      <c r="AG5" s="272" t="s">
        <v>291</v>
      </c>
      <c r="AH5" s="272" t="s">
        <v>289</v>
      </c>
      <c r="AI5" s="272" t="s">
        <v>290</v>
      </c>
      <c r="AJ5" s="272" t="s">
        <v>291</v>
      </c>
      <c r="AK5" s="270" t="s">
        <v>288</v>
      </c>
      <c r="AL5" s="269" t="s">
        <v>292</v>
      </c>
      <c r="AM5" s="269" t="s">
        <v>293</v>
      </c>
      <c r="AN5" s="270" t="s">
        <v>294</v>
      </c>
      <c r="BB5" s="264" t="s">
        <v>295</v>
      </c>
    </row>
    <row r="6" spans="2:54" ht="22.8">
      <c r="B6" s="919"/>
      <c r="C6" s="919"/>
      <c r="D6" s="272" t="s">
        <v>209</v>
      </c>
      <c r="E6" s="272" t="s">
        <v>289</v>
      </c>
      <c r="F6" s="272" t="s">
        <v>290</v>
      </c>
      <c r="G6" s="272" t="s">
        <v>291</v>
      </c>
      <c r="H6" s="272" t="s">
        <v>289</v>
      </c>
      <c r="I6" s="272" t="s">
        <v>290</v>
      </c>
      <c r="J6" s="272" t="s">
        <v>291</v>
      </c>
      <c r="K6" s="272" t="s">
        <v>288</v>
      </c>
      <c r="L6" s="927"/>
      <c r="M6" s="928"/>
      <c r="N6" s="927"/>
      <c r="O6" s="931"/>
      <c r="P6" s="928"/>
      <c r="R6" s="273" t="s">
        <v>296</v>
      </c>
      <c r="S6" s="274">
        <v>1</v>
      </c>
      <c r="T6" s="274">
        <v>2.12</v>
      </c>
      <c r="U6" s="274">
        <v>2.56</v>
      </c>
      <c r="V6" s="274">
        <v>1.24</v>
      </c>
      <c r="W6" s="274">
        <v>2.36</v>
      </c>
      <c r="X6" s="274">
        <v>2.8</v>
      </c>
      <c r="Y6" s="274">
        <v>1</v>
      </c>
      <c r="Z6" s="274">
        <v>1.95</v>
      </c>
      <c r="AA6" s="274">
        <v>2.52</v>
      </c>
      <c r="AB6" s="274">
        <v>1.23</v>
      </c>
      <c r="AC6" s="274">
        <v>2.1800000000000002</v>
      </c>
      <c r="AD6" s="274">
        <v>2.75</v>
      </c>
      <c r="AE6" s="274">
        <v>1</v>
      </c>
      <c r="AF6" s="274">
        <v>2.13</v>
      </c>
      <c r="AG6" s="274">
        <v>0</v>
      </c>
      <c r="AH6" s="274">
        <v>1.2</v>
      </c>
      <c r="AI6" s="274">
        <v>2.33</v>
      </c>
      <c r="AJ6" s="274">
        <v>0</v>
      </c>
      <c r="AK6" s="275"/>
      <c r="AL6" s="276"/>
      <c r="AM6" s="277" t="s">
        <v>274</v>
      </c>
      <c r="AN6" s="278" t="s">
        <v>297</v>
      </c>
      <c r="BB6" s="264" t="s">
        <v>298</v>
      </c>
    </row>
    <row r="7" spans="2:54">
      <c r="B7" s="279" t="s">
        <v>393</v>
      </c>
      <c r="C7" s="280" t="s">
        <v>299</v>
      </c>
      <c r="D7" s="281">
        <v>25345.89</v>
      </c>
      <c r="E7" s="281">
        <v>50</v>
      </c>
      <c r="F7" s="281"/>
      <c r="G7" s="281"/>
      <c r="H7" s="281"/>
      <c r="I7" s="281"/>
      <c r="J7" s="281"/>
      <c r="K7" s="283">
        <f>SUM(E7:J7)</f>
        <v>50</v>
      </c>
      <c r="L7" s="903" t="s">
        <v>300</v>
      </c>
      <c r="M7" s="904"/>
      <c r="N7" s="898" t="s">
        <v>301</v>
      </c>
      <c r="O7" s="899"/>
      <c r="P7" s="900"/>
      <c r="R7" s="284">
        <f>SUM(E7:J7)</f>
        <v>50</v>
      </c>
      <c r="S7" s="285">
        <f t="shared" ref="S7:S13" si="0">IF($L7="รถ 6 ล้อ",E7*$S$6,0)</f>
        <v>0</v>
      </c>
      <c r="T7" s="285">
        <f t="shared" ref="T7:T13" si="1">IF($L7="รถ 6 ล้อ",F7*$T$6,0)</f>
        <v>0</v>
      </c>
      <c r="U7" s="285">
        <f t="shared" ref="U7:U13" si="2">IF($L7="รถ 6 ล้อ",G7*$U$6,0)</f>
        <v>0</v>
      </c>
      <c r="V7" s="285">
        <f t="shared" ref="V7:V13" si="3">IF($L7="รถ 6 ล้อ",H7*$V$6,0)</f>
        <v>0</v>
      </c>
      <c r="W7" s="285">
        <f t="shared" ref="W7:W13" si="4">IF($L7="รถ 6 ล้อ",I7*$W$6,0)</f>
        <v>0</v>
      </c>
      <c r="X7" s="285">
        <f t="shared" ref="X7:X13" si="5">IF($L7="รถ 6 ล้อ",J7*$X$6,0)</f>
        <v>0</v>
      </c>
      <c r="Y7" s="285">
        <f t="shared" ref="Y7:Y13" si="6">IF($L7="รถ 10 ล้อ",E7*$Y$6,0)</f>
        <v>0</v>
      </c>
      <c r="Z7" s="285">
        <f t="shared" ref="Z7:Z13" si="7">IF($L7="รถ 10 ล้อ",F7*$Z$6,0)</f>
        <v>0</v>
      </c>
      <c r="AA7" s="285">
        <f t="shared" ref="AA7:AA13" si="8">IF($L7="รถ 10 ล้อ",G7*$AA$6,0)</f>
        <v>0</v>
      </c>
      <c r="AB7" s="285">
        <f t="shared" ref="AB7:AB13" si="9">IF($L7="รถ 10 ล้อ",H7*$AB$6,0)</f>
        <v>0</v>
      </c>
      <c r="AC7" s="285">
        <f t="shared" ref="AC7:AC13" si="10">IF($L7="รถ 10 ล้อ",I7*$AC$6,0)</f>
        <v>0</v>
      </c>
      <c r="AD7" s="285">
        <f t="shared" ref="AD7:AD13" si="11">IF($L7="รถ 10 ล้อ",J7*$AD$6,0)</f>
        <v>0</v>
      </c>
      <c r="AE7" s="285">
        <f t="shared" ref="AE7:AE13" si="12">IF($L7="รถ 10 ล้อ + ลากพ่วง",E7*$AE$6,0)</f>
        <v>50</v>
      </c>
      <c r="AF7" s="285">
        <f t="shared" ref="AF7:AF13" si="13">IF($L7="รถ 10 ล้อ + ลากพ่วง",F7*$AF$6,0)</f>
        <v>0</v>
      </c>
      <c r="AG7" s="285">
        <f t="shared" ref="AG7:AG13" si="14">IF($L7="รถ 10 ล้อ + ลากพ่วง",G7*$AG$6,0)</f>
        <v>0</v>
      </c>
      <c r="AH7" s="285">
        <f t="shared" ref="AH7:AH13" si="15">IF($L7="รถ 10 ล้อ + ลากพ่วง",H7*$AH$6,0)</f>
        <v>0</v>
      </c>
      <c r="AI7" s="285">
        <f t="shared" ref="AI7:AI13" si="16">IF($L7="รถ 10 ล้อ + ลากพ่วง",I7*$AI$6,0)</f>
        <v>0</v>
      </c>
      <c r="AJ7" s="285">
        <f t="shared" ref="AJ7:AJ13" si="17">IF($L7="รถ 10 ล้อ + ลากพ่วง",J7*$AJ$6,0)</f>
        <v>0</v>
      </c>
      <c r="AK7" s="286">
        <f>ROUND(SUM(S7:AJ7),2)</f>
        <v>50</v>
      </c>
      <c r="AL7" s="287">
        <f>IF(R7=0,0,ROUND(AK7/R7,4))</f>
        <v>1</v>
      </c>
      <c r="AM7" s="285">
        <f>IF(R7=0,0,IF($L7="รถ 6 ล้อ",VLOOKUP($R7,[1]รวมตารางคำนวณ!$B$11:$D$210,2),IF($L7="รถ 10 ล้อ",VLOOKUP($R7,[1]รวมตารางคำนวณ!$F$11:$H$210,2),IF($L7="รถ 10 ล้อ + ลากพ่วง",VLOOKUP($R7,[1]รวมตารางคำนวณ!$J$11:$L$210,2),0))))</f>
        <v>71.959999999999994</v>
      </c>
      <c r="AN7" s="288">
        <f>ROUND(AL7*AM7,2)</f>
        <v>71.959999999999994</v>
      </c>
      <c r="BB7" s="264" t="s">
        <v>300</v>
      </c>
    </row>
    <row r="8" spans="2:54">
      <c r="B8" s="279" t="s">
        <v>394</v>
      </c>
      <c r="C8" s="280" t="s">
        <v>299</v>
      </c>
      <c r="D8" s="289">
        <v>24122.91</v>
      </c>
      <c r="E8" s="281">
        <f t="shared" ref="E8:E13" si="18">E7</f>
        <v>50</v>
      </c>
      <c r="F8" s="281"/>
      <c r="G8" s="281"/>
      <c r="H8" s="281"/>
      <c r="I8" s="281"/>
      <c r="J8" s="281"/>
      <c r="K8" s="283">
        <f t="shared" ref="K8:K26" si="19">SUM(E8:J8)</f>
        <v>50</v>
      </c>
      <c r="L8" s="903" t="s">
        <v>300</v>
      </c>
      <c r="M8" s="904"/>
      <c r="N8" s="898" t="s">
        <v>301</v>
      </c>
      <c r="O8" s="899"/>
      <c r="P8" s="900"/>
      <c r="R8" s="284">
        <f t="shared" ref="R8:R26" si="20">SUM(E8:J8)</f>
        <v>50</v>
      </c>
      <c r="S8" s="285">
        <f t="shared" si="0"/>
        <v>0</v>
      </c>
      <c r="T8" s="285">
        <f t="shared" si="1"/>
        <v>0</v>
      </c>
      <c r="U8" s="285">
        <f t="shared" si="2"/>
        <v>0</v>
      </c>
      <c r="V8" s="285">
        <f t="shared" si="3"/>
        <v>0</v>
      </c>
      <c r="W8" s="285">
        <f t="shared" si="4"/>
        <v>0</v>
      </c>
      <c r="X8" s="285">
        <f t="shared" si="5"/>
        <v>0</v>
      </c>
      <c r="Y8" s="285">
        <f t="shared" si="6"/>
        <v>0</v>
      </c>
      <c r="Z8" s="285">
        <f t="shared" si="7"/>
        <v>0</v>
      </c>
      <c r="AA8" s="285">
        <f t="shared" si="8"/>
        <v>0</v>
      </c>
      <c r="AB8" s="285">
        <f t="shared" si="9"/>
        <v>0</v>
      </c>
      <c r="AC8" s="285">
        <f t="shared" si="10"/>
        <v>0</v>
      </c>
      <c r="AD8" s="285">
        <f t="shared" si="11"/>
        <v>0</v>
      </c>
      <c r="AE8" s="285">
        <f t="shared" si="12"/>
        <v>50</v>
      </c>
      <c r="AF8" s="285">
        <f t="shared" si="13"/>
        <v>0</v>
      </c>
      <c r="AG8" s="285">
        <f t="shared" si="14"/>
        <v>0</v>
      </c>
      <c r="AH8" s="285">
        <f t="shared" si="15"/>
        <v>0</v>
      </c>
      <c r="AI8" s="285">
        <f t="shared" si="16"/>
        <v>0</v>
      </c>
      <c r="AJ8" s="285">
        <f t="shared" si="17"/>
        <v>0</v>
      </c>
      <c r="AK8" s="286">
        <f t="shared" ref="AK8:AK26" si="21">ROUND(SUM(S8:AJ8),2)</f>
        <v>50</v>
      </c>
      <c r="AL8" s="287">
        <f>IF(R8=0,0,ROUND(AK8/R8,4))</f>
        <v>1</v>
      </c>
      <c r="AM8" s="285">
        <f>IF(R8=0,0,IF($L8="รถ 6 ล้อ",VLOOKUP($R8,[1]รวมตารางคำนวณ!$B$11:$D$210,2),IF($L8="รถ 10 ล้อ",VLOOKUP($R8,[1]รวมตารางคำนวณ!$F$11:$H$210,2),IF($L8="รถ 10 ล้อ + ลากพ่วง",VLOOKUP($R8,[1]รวมตารางคำนวณ!$J$11:$L$210,2),0))))</f>
        <v>71.959999999999994</v>
      </c>
      <c r="AN8" s="288">
        <f t="shared" ref="AN8:AN26" si="22">ROUND(AL8*AM8,2)</f>
        <v>71.959999999999994</v>
      </c>
    </row>
    <row r="9" spans="2:54">
      <c r="B9" s="279" t="s">
        <v>395</v>
      </c>
      <c r="C9" s="280" t="s">
        <v>299</v>
      </c>
      <c r="D9" s="281">
        <v>21572.9</v>
      </c>
      <c r="E9" s="281">
        <f t="shared" si="18"/>
        <v>50</v>
      </c>
      <c r="F9" s="281"/>
      <c r="G9" s="281"/>
      <c r="H9" s="281"/>
      <c r="I9" s="281"/>
      <c r="J9" s="281"/>
      <c r="K9" s="283">
        <f t="shared" si="19"/>
        <v>50</v>
      </c>
      <c r="L9" s="903" t="s">
        <v>300</v>
      </c>
      <c r="M9" s="904"/>
      <c r="N9" s="898" t="s">
        <v>301</v>
      </c>
      <c r="O9" s="899"/>
      <c r="P9" s="900"/>
      <c r="R9" s="284">
        <f t="shared" si="20"/>
        <v>50</v>
      </c>
      <c r="S9" s="285">
        <f t="shared" si="0"/>
        <v>0</v>
      </c>
      <c r="T9" s="285">
        <f t="shared" si="1"/>
        <v>0</v>
      </c>
      <c r="U9" s="285">
        <f t="shared" si="2"/>
        <v>0</v>
      </c>
      <c r="V9" s="285">
        <f t="shared" si="3"/>
        <v>0</v>
      </c>
      <c r="W9" s="285">
        <f t="shared" si="4"/>
        <v>0</v>
      </c>
      <c r="X9" s="285">
        <f t="shared" si="5"/>
        <v>0</v>
      </c>
      <c r="Y9" s="285">
        <f t="shared" si="6"/>
        <v>0</v>
      </c>
      <c r="Z9" s="285">
        <f t="shared" si="7"/>
        <v>0</v>
      </c>
      <c r="AA9" s="285">
        <f t="shared" si="8"/>
        <v>0</v>
      </c>
      <c r="AB9" s="285">
        <f t="shared" si="9"/>
        <v>0</v>
      </c>
      <c r="AC9" s="285">
        <f t="shared" si="10"/>
        <v>0</v>
      </c>
      <c r="AD9" s="285">
        <f t="shared" si="11"/>
        <v>0</v>
      </c>
      <c r="AE9" s="285">
        <f t="shared" si="12"/>
        <v>50</v>
      </c>
      <c r="AF9" s="285">
        <f t="shared" si="13"/>
        <v>0</v>
      </c>
      <c r="AG9" s="285">
        <f t="shared" si="14"/>
        <v>0</v>
      </c>
      <c r="AH9" s="285">
        <f t="shared" si="15"/>
        <v>0</v>
      </c>
      <c r="AI9" s="285">
        <f t="shared" si="16"/>
        <v>0</v>
      </c>
      <c r="AJ9" s="285">
        <f t="shared" si="17"/>
        <v>0</v>
      </c>
      <c r="AK9" s="286">
        <f t="shared" si="21"/>
        <v>50</v>
      </c>
      <c r="AL9" s="287">
        <f t="shared" ref="AL9:AL26" si="23">IF(R9=0,0,ROUND(AK9/R9,4))</f>
        <v>1</v>
      </c>
      <c r="AM9" s="285">
        <f>IF(R9=0,0,IF($L9="รถ 6 ล้อ",VLOOKUP($R9,[1]รวมตารางคำนวณ!$B$11:$D$210,2),IF($L9="รถ 10 ล้อ",VLOOKUP($R9,[1]รวมตารางคำนวณ!$F$11:$H$210,2),IF($L9="รถ 10 ล้อ + ลากพ่วง",VLOOKUP($R9,[1]รวมตารางคำนวณ!$J$11:$L$210,2),0))))</f>
        <v>71.959999999999994</v>
      </c>
      <c r="AN9" s="288">
        <f t="shared" si="22"/>
        <v>71.959999999999994</v>
      </c>
    </row>
    <row r="10" spans="2:54">
      <c r="B10" s="279" t="s">
        <v>396</v>
      </c>
      <c r="C10" s="280" t="s">
        <v>299</v>
      </c>
      <c r="D10" s="290">
        <v>16822.43</v>
      </c>
      <c r="E10" s="281">
        <f t="shared" si="18"/>
        <v>50</v>
      </c>
      <c r="F10" s="281"/>
      <c r="G10" s="281"/>
      <c r="H10" s="281"/>
      <c r="I10" s="281"/>
      <c r="J10" s="281"/>
      <c r="K10" s="283">
        <f t="shared" si="19"/>
        <v>50</v>
      </c>
      <c r="L10" s="903" t="s">
        <v>300</v>
      </c>
      <c r="M10" s="904"/>
      <c r="N10" s="898" t="s">
        <v>301</v>
      </c>
      <c r="O10" s="899"/>
      <c r="P10" s="900"/>
      <c r="R10" s="284">
        <f t="shared" si="20"/>
        <v>50</v>
      </c>
      <c r="S10" s="285">
        <f t="shared" si="0"/>
        <v>0</v>
      </c>
      <c r="T10" s="285">
        <f t="shared" si="1"/>
        <v>0</v>
      </c>
      <c r="U10" s="285">
        <f t="shared" si="2"/>
        <v>0</v>
      </c>
      <c r="V10" s="285">
        <f t="shared" si="3"/>
        <v>0</v>
      </c>
      <c r="W10" s="285">
        <f t="shared" si="4"/>
        <v>0</v>
      </c>
      <c r="X10" s="285">
        <f t="shared" si="5"/>
        <v>0</v>
      </c>
      <c r="Y10" s="285">
        <f t="shared" si="6"/>
        <v>0</v>
      </c>
      <c r="Z10" s="285">
        <f t="shared" si="7"/>
        <v>0</v>
      </c>
      <c r="AA10" s="285">
        <f t="shared" si="8"/>
        <v>0</v>
      </c>
      <c r="AB10" s="285">
        <f t="shared" si="9"/>
        <v>0</v>
      </c>
      <c r="AC10" s="285">
        <f t="shared" si="10"/>
        <v>0</v>
      </c>
      <c r="AD10" s="285">
        <f t="shared" si="11"/>
        <v>0</v>
      </c>
      <c r="AE10" s="285">
        <f t="shared" si="12"/>
        <v>50</v>
      </c>
      <c r="AF10" s="285">
        <f t="shared" si="13"/>
        <v>0</v>
      </c>
      <c r="AG10" s="285">
        <f t="shared" si="14"/>
        <v>0</v>
      </c>
      <c r="AH10" s="285">
        <f t="shared" si="15"/>
        <v>0</v>
      </c>
      <c r="AI10" s="285">
        <f t="shared" si="16"/>
        <v>0</v>
      </c>
      <c r="AJ10" s="285">
        <f t="shared" si="17"/>
        <v>0</v>
      </c>
      <c r="AK10" s="286">
        <f t="shared" si="21"/>
        <v>50</v>
      </c>
      <c r="AL10" s="287">
        <f t="shared" si="23"/>
        <v>1</v>
      </c>
      <c r="AM10" s="285">
        <f>IF(R10=0,0,IF($L10="รถ 6 ล้อ",VLOOKUP($R10,[1]รวมตารางคำนวณ!$B$11:$D$210,2),IF($L10="รถ 10 ล้อ",VLOOKUP($R10,[1]รวมตารางคำนวณ!$F$11:$H$210,2),IF($L10="รถ 10 ล้อ + ลากพ่วง",VLOOKUP($R10,[1]รวมตารางคำนวณ!$J$11:$L$210,2),0))))</f>
        <v>71.959999999999994</v>
      </c>
      <c r="AN10" s="288">
        <f t="shared" si="22"/>
        <v>71.959999999999994</v>
      </c>
    </row>
    <row r="11" spans="2:54">
      <c r="B11" s="405" t="s">
        <v>397</v>
      </c>
      <c r="C11" s="406" t="s">
        <v>299</v>
      </c>
      <c r="D11" s="282">
        <v>24925.23</v>
      </c>
      <c r="E11" s="282">
        <v>74</v>
      </c>
      <c r="F11" s="282"/>
      <c r="G11" s="282"/>
      <c r="H11" s="282"/>
      <c r="I11" s="282"/>
      <c r="J11" s="282"/>
      <c r="K11" s="407">
        <f t="shared" si="19"/>
        <v>74</v>
      </c>
      <c r="L11" s="950" t="s">
        <v>300</v>
      </c>
      <c r="M11" s="951"/>
      <c r="N11" s="911" t="s">
        <v>302</v>
      </c>
      <c r="O11" s="912"/>
      <c r="P11" s="913"/>
      <c r="R11" s="284">
        <f t="shared" si="20"/>
        <v>74</v>
      </c>
      <c r="S11" s="285">
        <f t="shared" si="0"/>
        <v>0</v>
      </c>
      <c r="T11" s="285">
        <f t="shared" si="1"/>
        <v>0</v>
      </c>
      <c r="U11" s="285">
        <f t="shared" si="2"/>
        <v>0</v>
      </c>
      <c r="V11" s="285">
        <f t="shared" si="3"/>
        <v>0</v>
      </c>
      <c r="W11" s="285">
        <f t="shared" si="4"/>
        <v>0</v>
      </c>
      <c r="X11" s="285">
        <f t="shared" si="5"/>
        <v>0</v>
      </c>
      <c r="Y11" s="285">
        <f t="shared" si="6"/>
        <v>0</v>
      </c>
      <c r="Z11" s="285">
        <f t="shared" si="7"/>
        <v>0</v>
      </c>
      <c r="AA11" s="285">
        <f t="shared" si="8"/>
        <v>0</v>
      </c>
      <c r="AB11" s="285">
        <f t="shared" si="9"/>
        <v>0</v>
      </c>
      <c r="AC11" s="285">
        <f t="shared" si="10"/>
        <v>0</v>
      </c>
      <c r="AD11" s="285">
        <f t="shared" si="11"/>
        <v>0</v>
      </c>
      <c r="AE11" s="285">
        <f t="shared" si="12"/>
        <v>74</v>
      </c>
      <c r="AF11" s="285">
        <f t="shared" si="13"/>
        <v>0</v>
      </c>
      <c r="AG11" s="285">
        <f t="shared" si="14"/>
        <v>0</v>
      </c>
      <c r="AH11" s="285">
        <f t="shared" si="15"/>
        <v>0</v>
      </c>
      <c r="AI11" s="285">
        <f t="shared" si="16"/>
        <v>0</v>
      </c>
      <c r="AJ11" s="285">
        <f t="shared" si="17"/>
        <v>0</v>
      </c>
      <c r="AK11" s="286">
        <f t="shared" si="21"/>
        <v>74</v>
      </c>
      <c r="AL11" s="287">
        <f t="shared" si="23"/>
        <v>1</v>
      </c>
      <c r="AM11" s="285">
        <f>IF(R11=0,0,IF($L11="รถ 6 ล้อ",VLOOKUP($R11,[1]รวมตารางคำนวณ!$B$11:$D$210,2),IF($L11="รถ 10 ล้อ",VLOOKUP($R11,[1]รวมตารางคำนวณ!$F$11:$H$210,2),IF($L11="รถ 10 ล้อ + ลากพ่วง",VLOOKUP($R11,[1]รวมตารางคำนวณ!$J$11:$L$210,2),0))))</f>
        <v>106.21</v>
      </c>
      <c r="AN11" s="288">
        <f t="shared" si="22"/>
        <v>106.21</v>
      </c>
    </row>
    <row r="12" spans="2:54">
      <c r="B12" s="279" t="s">
        <v>303</v>
      </c>
      <c r="C12" s="280" t="s">
        <v>299</v>
      </c>
      <c r="D12" s="281">
        <v>26308.41</v>
      </c>
      <c r="E12" s="281">
        <f>E10</f>
        <v>50</v>
      </c>
      <c r="F12" s="281"/>
      <c r="G12" s="281"/>
      <c r="H12" s="281"/>
      <c r="I12" s="281"/>
      <c r="J12" s="281"/>
      <c r="K12" s="283">
        <f t="shared" si="19"/>
        <v>50</v>
      </c>
      <c r="L12" s="903" t="s">
        <v>300</v>
      </c>
      <c r="M12" s="904"/>
      <c r="N12" s="898" t="s">
        <v>301</v>
      </c>
      <c r="O12" s="899"/>
      <c r="P12" s="900"/>
      <c r="R12" s="284">
        <f t="shared" si="20"/>
        <v>50</v>
      </c>
      <c r="S12" s="285">
        <f t="shared" si="0"/>
        <v>0</v>
      </c>
      <c r="T12" s="285">
        <f t="shared" si="1"/>
        <v>0</v>
      </c>
      <c r="U12" s="285">
        <f t="shared" si="2"/>
        <v>0</v>
      </c>
      <c r="V12" s="285">
        <f t="shared" si="3"/>
        <v>0</v>
      </c>
      <c r="W12" s="285">
        <f t="shared" si="4"/>
        <v>0</v>
      </c>
      <c r="X12" s="285">
        <f t="shared" si="5"/>
        <v>0</v>
      </c>
      <c r="Y12" s="285">
        <f t="shared" si="6"/>
        <v>0</v>
      </c>
      <c r="Z12" s="285">
        <f t="shared" si="7"/>
        <v>0</v>
      </c>
      <c r="AA12" s="285">
        <f t="shared" si="8"/>
        <v>0</v>
      </c>
      <c r="AB12" s="285">
        <f t="shared" si="9"/>
        <v>0</v>
      </c>
      <c r="AC12" s="285">
        <f t="shared" si="10"/>
        <v>0</v>
      </c>
      <c r="AD12" s="285">
        <f t="shared" si="11"/>
        <v>0</v>
      </c>
      <c r="AE12" s="285">
        <f t="shared" si="12"/>
        <v>50</v>
      </c>
      <c r="AF12" s="285">
        <f t="shared" si="13"/>
        <v>0</v>
      </c>
      <c r="AG12" s="285">
        <f t="shared" si="14"/>
        <v>0</v>
      </c>
      <c r="AH12" s="285">
        <f t="shared" si="15"/>
        <v>0</v>
      </c>
      <c r="AI12" s="285">
        <f t="shared" si="16"/>
        <v>0</v>
      </c>
      <c r="AJ12" s="285">
        <f t="shared" si="17"/>
        <v>0</v>
      </c>
      <c r="AK12" s="286">
        <f t="shared" si="21"/>
        <v>50</v>
      </c>
      <c r="AL12" s="287">
        <f t="shared" si="23"/>
        <v>1</v>
      </c>
      <c r="AM12" s="285">
        <f>IF(R12=0,0,IF($L12="รถ 6 ล้อ",VLOOKUP($R12,[1]รวมตารางคำนวณ!$B$11:$D$210,2),IF($L12="รถ 10 ล้อ",VLOOKUP($R12,[1]รวมตารางคำนวณ!$F$11:$H$210,2),IF($L12="รถ 10 ล้อ + ลากพ่วง",VLOOKUP($R12,[1]รวมตารางคำนวณ!$J$11:$L$210,2),0))))</f>
        <v>71.959999999999994</v>
      </c>
      <c r="AN12" s="288">
        <f t="shared" si="22"/>
        <v>71.959999999999994</v>
      </c>
    </row>
    <row r="13" spans="2:54">
      <c r="B13" s="279" t="s">
        <v>304</v>
      </c>
      <c r="C13" s="280" t="s">
        <v>299</v>
      </c>
      <c r="D13" s="281">
        <v>25241.5</v>
      </c>
      <c r="E13" s="281">
        <f t="shared" si="18"/>
        <v>50</v>
      </c>
      <c r="F13" s="281"/>
      <c r="G13" s="281"/>
      <c r="H13" s="281"/>
      <c r="I13" s="281"/>
      <c r="J13" s="281"/>
      <c r="K13" s="283">
        <f t="shared" si="19"/>
        <v>50</v>
      </c>
      <c r="L13" s="903" t="s">
        <v>300</v>
      </c>
      <c r="M13" s="904"/>
      <c r="N13" s="898" t="s">
        <v>301</v>
      </c>
      <c r="O13" s="899"/>
      <c r="P13" s="900"/>
      <c r="R13" s="284">
        <f t="shared" si="20"/>
        <v>50</v>
      </c>
      <c r="S13" s="285">
        <f t="shared" si="0"/>
        <v>0</v>
      </c>
      <c r="T13" s="285">
        <f t="shared" si="1"/>
        <v>0</v>
      </c>
      <c r="U13" s="285">
        <f t="shared" si="2"/>
        <v>0</v>
      </c>
      <c r="V13" s="285">
        <f t="shared" si="3"/>
        <v>0</v>
      </c>
      <c r="W13" s="285">
        <f t="shared" si="4"/>
        <v>0</v>
      </c>
      <c r="X13" s="285">
        <f t="shared" si="5"/>
        <v>0</v>
      </c>
      <c r="Y13" s="285">
        <f t="shared" si="6"/>
        <v>0</v>
      </c>
      <c r="Z13" s="285">
        <f t="shared" si="7"/>
        <v>0</v>
      </c>
      <c r="AA13" s="285">
        <f t="shared" si="8"/>
        <v>0</v>
      </c>
      <c r="AB13" s="285">
        <f t="shared" si="9"/>
        <v>0</v>
      </c>
      <c r="AC13" s="285">
        <f t="shared" si="10"/>
        <v>0</v>
      </c>
      <c r="AD13" s="285">
        <f t="shared" si="11"/>
        <v>0</v>
      </c>
      <c r="AE13" s="285">
        <f t="shared" si="12"/>
        <v>50</v>
      </c>
      <c r="AF13" s="285">
        <f t="shared" si="13"/>
        <v>0</v>
      </c>
      <c r="AG13" s="285">
        <f t="shared" si="14"/>
        <v>0</v>
      </c>
      <c r="AH13" s="285">
        <f t="shared" si="15"/>
        <v>0</v>
      </c>
      <c r="AI13" s="285">
        <f t="shared" si="16"/>
        <v>0</v>
      </c>
      <c r="AJ13" s="285">
        <f t="shared" si="17"/>
        <v>0</v>
      </c>
      <c r="AK13" s="286">
        <f t="shared" si="21"/>
        <v>50</v>
      </c>
      <c r="AL13" s="287">
        <f t="shared" si="23"/>
        <v>1</v>
      </c>
      <c r="AM13" s="285">
        <f>IF(R13=0,0,IF($L13="รถ 6 ล้อ",VLOOKUP($R13,[1]รวมตารางคำนวณ!$B$11:$D$210,2),IF($L13="รถ 10 ล้อ",VLOOKUP($R13,[1]รวมตารางคำนวณ!$F$11:$H$210,2),IF($L13="รถ 10 ล้อ + ลากพ่วง",VLOOKUP($R13,[1]รวมตารางคำนวณ!$J$11:$L$210,2),0))))</f>
        <v>71.959999999999994</v>
      </c>
      <c r="AN13" s="288">
        <f t="shared" si="22"/>
        <v>71.959999999999994</v>
      </c>
    </row>
    <row r="14" spans="2:54">
      <c r="B14" s="279" t="s">
        <v>625</v>
      </c>
      <c r="C14" s="280" t="s">
        <v>624</v>
      </c>
      <c r="D14" s="282">
        <v>392.94</v>
      </c>
      <c r="E14" s="637"/>
      <c r="F14" s="638"/>
      <c r="G14" s="638"/>
      <c r="H14" s="638"/>
      <c r="I14" s="638"/>
      <c r="J14" s="638"/>
      <c r="K14" s="639"/>
      <c r="L14" s="640"/>
      <c r="M14" s="641"/>
      <c r="N14" s="571"/>
      <c r="O14" s="572"/>
      <c r="P14" s="573"/>
      <c r="R14" s="642"/>
      <c r="S14" s="643"/>
      <c r="T14" s="643"/>
      <c r="U14" s="643"/>
      <c r="V14" s="643"/>
      <c r="W14" s="643"/>
      <c r="X14" s="643"/>
      <c r="Y14" s="643"/>
      <c r="Z14" s="643"/>
      <c r="AA14" s="643"/>
      <c r="AB14" s="643"/>
      <c r="AC14" s="643"/>
      <c r="AD14" s="643"/>
      <c r="AE14" s="643"/>
      <c r="AF14" s="643"/>
      <c r="AG14" s="643"/>
      <c r="AH14" s="643"/>
      <c r="AI14" s="643"/>
      <c r="AJ14" s="643"/>
      <c r="AK14" s="644"/>
      <c r="AL14" s="645"/>
      <c r="AM14" s="643"/>
      <c r="AN14" s="646"/>
    </row>
    <row r="15" spans="2:54">
      <c r="B15" s="279" t="str">
        <f>"เหล็ก Wire Mesh Dia "&amp;IF(AND([1]ข้อมูลโครงการ!$P$38="WIRE MESH",[1]ข้อมูลโครงการ!$P$39=3.8),3.8,IF(AND([1]ข้อมูลโครงการ!$P$38="WIRE MESH",[1]ข้อมูลโครงการ!$P$39=4),4,IF(AND([1]ข้อมูลโครงการ!$P$38="WIRE MESH",[1]ข้อมูลโครงการ!$P$39=6),6,4)))&amp;" มม. @ "&amp;FIXED([1]ข้อมูลโครงการ!P40,2)&amp;" x "&amp;FIXED([1]ข้อมูลโครงการ!P41,2)&amp;" ม."</f>
        <v>เหล็ก Wire Mesh Dia 4 มม. @ 0.10 x 0.30 ม.</v>
      </c>
      <c r="C15" s="280" t="s">
        <v>305</v>
      </c>
      <c r="D15" s="282">
        <v>35</v>
      </c>
      <c r="E15" s="947" t="s">
        <v>306</v>
      </c>
      <c r="F15" s="948"/>
      <c r="G15" s="948"/>
      <c r="H15" s="948"/>
      <c r="I15" s="948"/>
      <c r="J15" s="948"/>
      <c r="K15" s="948"/>
      <c r="L15" s="948"/>
      <c r="M15" s="949"/>
      <c r="N15" s="898" t="s">
        <v>307</v>
      </c>
      <c r="O15" s="899"/>
      <c r="P15" s="900"/>
      <c r="R15" s="291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2"/>
      <c r="AI15" s="292"/>
      <c r="AJ15" s="292"/>
      <c r="AK15" s="291"/>
      <c r="AL15" s="293"/>
      <c r="AM15" s="292"/>
      <c r="AN15" s="294"/>
    </row>
    <row r="16" spans="2:54">
      <c r="B16" s="279" t="s">
        <v>10</v>
      </c>
      <c r="C16" s="280" t="s">
        <v>308</v>
      </c>
      <c r="D16" s="281">
        <v>39.25</v>
      </c>
      <c r="E16" s="952" t="s">
        <v>306</v>
      </c>
      <c r="F16" s="953"/>
      <c r="G16" s="953"/>
      <c r="H16" s="953"/>
      <c r="I16" s="953"/>
      <c r="J16" s="953"/>
      <c r="K16" s="953"/>
      <c r="L16" s="953"/>
      <c r="M16" s="954"/>
      <c r="N16" s="898" t="str">
        <f t="shared" ref="N16" si="24">N15</f>
        <v>ราคาพานิชย์จังหวัดนครพนม(รวมค่าขนส่ง)</v>
      </c>
      <c r="O16" s="899"/>
      <c r="P16" s="900"/>
      <c r="R16" s="295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5"/>
      <c r="AL16" s="297"/>
      <c r="AM16" s="296"/>
      <c r="AN16" s="298"/>
    </row>
    <row r="17" spans="2:40">
      <c r="B17" s="279" t="s">
        <v>400</v>
      </c>
      <c r="C17" s="280" t="s">
        <v>299</v>
      </c>
      <c r="D17" s="281">
        <v>1962.62</v>
      </c>
      <c r="E17" s="281">
        <f>E13</f>
        <v>50</v>
      </c>
      <c r="F17" s="281"/>
      <c r="G17" s="281"/>
      <c r="H17" s="281"/>
      <c r="I17" s="281"/>
      <c r="J17" s="281"/>
      <c r="K17" s="283">
        <f t="shared" si="19"/>
        <v>50</v>
      </c>
      <c r="L17" s="903" t="s">
        <v>300</v>
      </c>
      <c r="M17" s="904"/>
      <c r="N17" s="898" t="s">
        <v>301</v>
      </c>
      <c r="O17" s="899"/>
      <c r="P17" s="900"/>
      <c r="R17" s="284">
        <f t="shared" si="20"/>
        <v>50</v>
      </c>
      <c r="S17" s="285">
        <f t="shared" ref="S17:S26" si="25">IF($L17="รถ 6 ล้อ",E17*$S$6,0)</f>
        <v>0</v>
      </c>
      <c r="T17" s="285">
        <f t="shared" ref="T17:T26" si="26">IF($L17="รถ 6 ล้อ",F17*$T$6,0)</f>
        <v>0</v>
      </c>
      <c r="U17" s="285">
        <f t="shared" ref="U17:U26" si="27">IF($L17="รถ 6 ล้อ",G17*$U$6,0)</f>
        <v>0</v>
      </c>
      <c r="V17" s="285">
        <f t="shared" ref="V17:V26" si="28">IF($L17="รถ 6 ล้อ",H17*$V$6,0)</f>
        <v>0</v>
      </c>
      <c r="W17" s="285">
        <f t="shared" ref="W17:W26" si="29">IF($L17="รถ 6 ล้อ",I17*$W$6,0)</f>
        <v>0</v>
      </c>
      <c r="X17" s="285">
        <f t="shared" ref="X17:X26" si="30">IF($L17="รถ 6 ล้อ",J17*$X$6,0)</f>
        <v>0</v>
      </c>
      <c r="Y17" s="285">
        <f t="shared" ref="Y17:Y26" si="31">IF($L17="รถ 10 ล้อ",E17*$Y$6,0)</f>
        <v>0</v>
      </c>
      <c r="Z17" s="285">
        <f t="shared" ref="Z17:Z26" si="32">IF($L17="รถ 10 ล้อ",F17*$Z$6,0)</f>
        <v>0</v>
      </c>
      <c r="AA17" s="285">
        <f t="shared" ref="AA17:AA26" si="33">IF($L17="รถ 10 ล้อ",G17*$AA$6,0)</f>
        <v>0</v>
      </c>
      <c r="AB17" s="285">
        <f t="shared" ref="AB17:AB26" si="34">IF($L17="รถ 10 ล้อ",H17*$AB$6,0)</f>
        <v>0</v>
      </c>
      <c r="AC17" s="285">
        <f t="shared" ref="AC17:AC26" si="35">IF($L17="รถ 10 ล้อ",I17*$AC$6,0)</f>
        <v>0</v>
      </c>
      <c r="AD17" s="285">
        <f t="shared" ref="AD17:AD26" si="36">IF($L17="รถ 10 ล้อ",J17*$AD$6,0)</f>
        <v>0</v>
      </c>
      <c r="AE17" s="285">
        <f t="shared" ref="AE17:AE26" si="37">IF($L17="รถ 10 ล้อ + ลากพ่วง",E17*$AE$6,0)</f>
        <v>50</v>
      </c>
      <c r="AF17" s="285">
        <f t="shared" ref="AF17:AF26" si="38">IF($L17="รถ 10 ล้อ + ลากพ่วง",F17*$AF$6,0)</f>
        <v>0</v>
      </c>
      <c r="AG17" s="285">
        <f t="shared" ref="AG17:AG26" si="39">IF($L17="รถ 10 ล้อ + ลากพ่วง",G17*$AG$6,0)</f>
        <v>0</v>
      </c>
      <c r="AH17" s="285">
        <f t="shared" ref="AH17:AH26" si="40">IF($L17="รถ 10 ล้อ + ลากพ่วง",H17*$AH$6,0)</f>
        <v>0</v>
      </c>
      <c r="AI17" s="285">
        <f t="shared" ref="AI17:AI26" si="41">IF($L17="รถ 10 ล้อ + ลากพ่วง",I17*$AI$6,0)</f>
        <v>0</v>
      </c>
      <c r="AJ17" s="285">
        <f t="shared" ref="AJ17:AJ26" si="42">IF($L17="รถ 10 ล้อ + ลากพ่วง",J17*$AJ$6,0)</f>
        <v>0</v>
      </c>
      <c r="AK17" s="286">
        <f t="shared" si="21"/>
        <v>50</v>
      </c>
      <c r="AL17" s="287">
        <f t="shared" si="23"/>
        <v>1</v>
      </c>
      <c r="AM17" s="285">
        <f>IF(R17=0,0,IF($L17="รถ 6 ล้อ",VLOOKUP($R17,[1]รวมตารางคำนวณ!$B$11:$D$210,2),IF($L17="รถ 10 ล้อ",VLOOKUP($R17,[1]รวมตารางคำนวณ!$F$11:$H$210,2),IF($L17="รถ 10 ล้อ + ลากพ่วง",VLOOKUP($R17,[1]รวมตารางคำนวณ!$J$11:$L$210,2),0))))</f>
        <v>71.959999999999994</v>
      </c>
      <c r="AN17" s="288">
        <f t="shared" si="22"/>
        <v>71.959999999999994</v>
      </c>
    </row>
    <row r="18" spans="2:40">
      <c r="B18" s="279" t="s">
        <v>309</v>
      </c>
      <c r="C18" s="280" t="s">
        <v>299</v>
      </c>
      <c r="D18" s="281">
        <v>2149.5300000000002</v>
      </c>
      <c r="E18" s="281">
        <f>E7</f>
        <v>50</v>
      </c>
      <c r="F18" s="281"/>
      <c r="G18" s="281"/>
      <c r="H18" s="281"/>
      <c r="I18" s="281"/>
      <c r="J18" s="281"/>
      <c r="K18" s="283"/>
      <c r="L18" s="903" t="s">
        <v>300</v>
      </c>
      <c r="M18" s="904"/>
      <c r="N18" s="898" t="s">
        <v>301</v>
      </c>
      <c r="O18" s="899"/>
      <c r="P18" s="900"/>
      <c r="R18" s="284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6"/>
      <c r="AL18" s="287"/>
      <c r="AM18" s="285"/>
      <c r="AN18" s="288"/>
    </row>
    <row r="19" spans="2:40">
      <c r="B19" s="382" t="s">
        <v>380</v>
      </c>
      <c r="C19" s="383" t="s">
        <v>8</v>
      </c>
      <c r="D19" s="384">
        <v>1635.51</v>
      </c>
      <c r="E19" s="384">
        <v>50</v>
      </c>
      <c r="F19" s="384"/>
      <c r="G19" s="384"/>
      <c r="H19" s="384"/>
      <c r="I19" s="384"/>
      <c r="J19" s="384"/>
      <c r="K19" s="385"/>
      <c r="L19" s="903" t="s">
        <v>300</v>
      </c>
      <c r="M19" s="904"/>
      <c r="N19" s="898" t="s">
        <v>301</v>
      </c>
      <c r="O19" s="899"/>
      <c r="P19" s="900"/>
      <c r="R19" s="389"/>
      <c r="S19" s="390"/>
      <c r="T19" s="390"/>
      <c r="U19" s="390"/>
      <c r="V19" s="390"/>
      <c r="W19" s="390"/>
      <c r="X19" s="390"/>
      <c r="Y19" s="390"/>
      <c r="Z19" s="390"/>
      <c r="AA19" s="390"/>
      <c r="AB19" s="390"/>
      <c r="AC19" s="390"/>
      <c r="AD19" s="390"/>
      <c r="AE19" s="390"/>
      <c r="AF19" s="390"/>
      <c r="AG19" s="390"/>
      <c r="AH19" s="390"/>
      <c r="AI19" s="390"/>
      <c r="AJ19" s="390"/>
      <c r="AK19" s="391"/>
      <c r="AL19" s="392"/>
      <c r="AM19" s="390"/>
      <c r="AN19" s="393"/>
    </row>
    <row r="20" spans="2:40">
      <c r="B20" s="382" t="s">
        <v>381</v>
      </c>
      <c r="C20" s="383" t="s">
        <v>8</v>
      </c>
      <c r="D20" s="384">
        <v>1868.16</v>
      </c>
      <c r="E20" s="384">
        <v>50</v>
      </c>
      <c r="F20" s="384"/>
      <c r="G20" s="384"/>
      <c r="H20" s="384"/>
      <c r="I20" s="384"/>
      <c r="J20" s="384"/>
      <c r="K20" s="385"/>
      <c r="L20" s="903" t="s">
        <v>300</v>
      </c>
      <c r="M20" s="904"/>
      <c r="N20" s="898" t="s">
        <v>301</v>
      </c>
      <c r="O20" s="899"/>
      <c r="P20" s="900"/>
      <c r="R20" s="389"/>
      <c r="S20" s="390"/>
      <c r="T20" s="390"/>
      <c r="U20" s="390"/>
      <c r="V20" s="390"/>
      <c r="W20" s="390"/>
      <c r="X20" s="390"/>
      <c r="Y20" s="390"/>
      <c r="Z20" s="390"/>
      <c r="AA20" s="390"/>
      <c r="AB20" s="390"/>
      <c r="AC20" s="390"/>
      <c r="AD20" s="390"/>
      <c r="AE20" s="390"/>
      <c r="AF20" s="390"/>
      <c r="AG20" s="390"/>
      <c r="AH20" s="390"/>
      <c r="AI20" s="390"/>
      <c r="AJ20" s="390"/>
      <c r="AK20" s="391"/>
      <c r="AL20" s="392"/>
      <c r="AM20" s="390"/>
      <c r="AN20" s="393"/>
    </row>
    <row r="21" spans="2:40">
      <c r="B21" s="279" t="s">
        <v>391</v>
      </c>
      <c r="C21" s="280" t="s">
        <v>311</v>
      </c>
      <c r="D21" s="791">
        <f>H95</f>
        <v>543.75</v>
      </c>
      <c r="E21" s="281">
        <v>299</v>
      </c>
      <c r="F21" s="281"/>
      <c r="G21" s="281"/>
      <c r="H21" s="281"/>
      <c r="I21" s="281"/>
      <c r="J21" s="281"/>
      <c r="K21" s="283">
        <f t="shared" si="19"/>
        <v>299</v>
      </c>
      <c r="L21" s="903" t="s">
        <v>300</v>
      </c>
      <c r="M21" s="904"/>
      <c r="N21" s="898" t="s">
        <v>407</v>
      </c>
      <c r="O21" s="899"/>
      <c r="P21" s="900"/>
      <c r="R21" s="284">
        <f t="shared" si="20"/>
        <v>299</v>
      </c>
      <c r="S21" s="285">
        <f t="shared" si="25"/>
        <v>0</v>
      </c>
      <c r="T21" s="285">
        <f t="shared" si="26"/>
        <v>0</v>
      </c>
      <c r="U21" s="285">
        <f t="shared" si="27"/>
        <v>0</v>
      </c>
      <c r="V21" s="285">
        <f t="shared" si="28"/>
        <v>0</v>
      </c>
      <c r="W21" s="285">
        <f t="shared" si="29"/>
        <v>0</v>
      </c>
      <c r="X21" s="285">
        <f t="shared" si="30"/>
        <v>0</v>
      </c>
      <c r="Y21" s="285">
        <f t="shared" si="31"/>
        <v>0</v>
      </c>
      <c r="Z21" s="285">
        <f t="shared" si="32"/>
        <v>0</v>
      </c>
      <c r="AA21" s="285">
        <f t="shared" si="33"/>
        <v>0</v>
      </c>
      <c r="AB21" s="285">
        <f t="shared" si="34"/>
        <v>0</v>
      </c>
      <c r="AC21" s="285">
        <f t="shared" si="35"/>
        <v>0</v>
      </c>
      <c r="AD21" s="285">
        <f t="shared" si="36"/>
        <v>0</v>
      </c>
      <c r="AE21" s="285">
        <f t="shared" si="37"/>
        <v>299</v>
      </c>
      <c r="AF21" s="285">
        <f t="shared" si="38"/>
        <v>0</v>
      </c>
      <c r="AG21" s="285">
        <f t="shared" si="39"/>
        <v>0</v>
      </c>
      <c r="AH21" s="285">
        <f t="shared" si="40"/>
        <v>0</v>
      </c>
      <c r="AI21" s="285">
        <f t="shared" si="41"/>
        <v>0</v>
      </c>
      <c r="AJ21" s="285">
        <f t="shared" si="42"/>
        <v>0</v>
      </c>
      <c r="AK21" s="286">
        <f t="shared" si="21"/>
        <v>299</v>
      </c>
      <c r="AL21" s="287">
        <f t="shared" si="23"/>
        <v>1</v>
      </c>
      <c r="AM21" s="285">
        <f>IF(R21=0,0,IF($L21="รถ 6 ล้อ",VLOOKUP($R21,[1]รวมตารางคำนวณ!$B$11:$D$210,3),IF($L21="รถ 10 ล้อ",VLOOKUP($R21,[1]รวมตารางคำนวณ!$F$11:$H$210,3),IF($L21="รถ 10 ล้อ + ลากพ่วง",VLOOKUP($R21,[1]รวมตารางคำนวณ!$J$11:$L$210,3),0))))</f>
        <v>400.5</v>
      </c>
      <c r="AN21" s="288">
        <f t="shared" si="22"/>
        <v>400.5</v>
      </c>
    </row>
    <row r="22" spans="2:40">
      <c r="B22" s="279" t="s">
        <v>310</v>
      </c>
      <c r="C22" s="280" t="s">
        <v>311</v>
      </c>
      <c r="D22" s="281">
        <v>680</v>
      </c>
      <c r="E22" s="281">
        <v>30</v>
      </c>
      <c r="F22" s="384"/>
      <c r="G22" s="384"/>
      <c r="H22" s="384"/>
      <c r="I22" s="384"/>
      <c r="J22" s="384"/>
      <c r="K22" s="283">
        <f t="shared" si="19"/>
        <v>30</v>
      </c>
      <c r="L22" s="903" t="s">
        <v>298</v>
      </c>
      <c r="M22" s="904"/>
      <c r="N22" s="898" t="s">
        <v>312</v>
      </c>
      <c r="O22" s="899"/>
      <c r="P22" s="900"/>
      <c r="R22" s="389"/>
      <c r="S22" s="390"/>
      <c r="T22" s="390"/>
      <c r="U22" s="390"/>
      <c r="V22" s="390"/>
      <c r="W22" s="390"/>
      <c r="X22" s="390"/>
      <c r="Y22" s="390"/>
      <c r="Z22" s="390"/>
      <c r="AA22" s="390"/>
      <c r="AB22" s="390"/>
      <c r="AC22" s="390"/>
      <c r="AD22" s="390"/>
      <c r="AE22" s="390"/>
      <c r="AF22" s="390"/>
      <c r="AG22" s="390"/>
      <c r="AH22" s="390"/>
      <c r="AI22" s="390"/>
      <c r="AJ22" s="390"/>
      <c r="AK22" s="391"/>
      <c r="AL22" s="392"/>
      <c r="AM22" s="390"/>
      <c r="AN22" s="393"/>
    </row>
    <row r="23" spans="2:40">
      <c r="B23" s="279" t="s">
        <v>406</v>
      </c>
      <c r="C23" s="280" t="s">
        <v>311</v>
      </c>
      <c r="D23" s="281">
        <v>250</v>
      </c>
      <c r="E23" s="281">
        <v>30</v>
      </c>
      <c r="F23" s="281"/>
      <c r="G23" s="281"/>
      <c r="H23" s="281"/>
      <c r="I23" s="281"/>
      <c r="J23" s="281"/>
      <c r="K23" s="283">
        <f t="shared" si="19"/>
        <v>30</v>
      </c>
      <c r="L23" s="903" t="s">
        <v>298</v>
      </c>
      <c r="M23" s="904"/>
      <c r="N23" s="898" t="s">
        <v>312</v>
      </c>
      <c r="O23" s="899"/>
      <c r="P23" s="900"/>
      <c r="R23" s="284">
        <f t="shared" si="20"/>
        <v>30</v>
      </c>
      <c r="S23" s="285">
        <f t="shared" si="25"/>
        <v>0</v>
      </c>
      <c r="T23" s="285">
        <f t="shared" si="26"/>
        <v>0</v>
      </c>
      <c r="U23" s="285">
        <f t="shared" si="27"/>
        <v>0</v>
      </c>
      <c r="V23" s="285">
        <f t="shared" si="28"/>
        <v>0</v>
      </c>
      <c r="W23" s="285">
        <f t="shared" si="29"/>
        <v>0</v>
      </c>
      <c r="X23" s="285">
        <f t="shared" si="30"/>
        <v>0</v>
      </c>
      <c r="Y23" s="285">
        <f t="shared" si="31"/>
        <v>30</v>
      </c>
      <c r="Z23" s="285">
        <f t="shared" si="32"/>
        <v>0</v>
      </c>
      <c r="AA23" s="285">
        <f t="shared" si="33"/>
        <v>0</v>
      </c>
      <c r="AB23" s="285">
        <f t="shared" si="34"/>
        <v>0</v>
      </c>
      <c r="AC23" s="285">
        <f t="shared" si="35"/>
        <v>0</v>
      </c>
      <c r="AD23" s="285">
        <f t="shared" si="36"/>
        <v>0</v>
      </c>
      <c r="AE23" s="285">
        <f t="shared" si="37"/>
        <v>0</v>
      </c>
      <c r="AF23" s="285">
        <f t="shared" si="38"/>
        <v>0</v>
      </c>
      <c r="AG23" s="285">
        <f t="shared" si="39"/>
        <v>0</v>
      </c>
      <c r="AH23" s="285">
        <f t="shared" si="40"/>
        <v>0</v>
      </c>
      <c r="AI23" s="285">
        <f t="shared" si="41"/>
        <v>0</v>
      </c>
      <c r="AJ23" s="285">
        <f t="shared" si="42"/>
        <v>0</v>
      </c>
      <c r="AK23" s="286">
        <f t="shared" si="21"/>
        <v>30</v>
      </c>
      <c r="AL23" s="287">
        <f t="shared" si="23"/>
        <v>1</v>
      </c>
      <c r="AM23" s="285">
        <f>IF(R23=0,0,IF($L23="รถ 6 ล้อ",VLOOKUP($R23,[1]รวมตารางคำนวณ!$B$11:$D$210,3),IF($L23="รถ 10 ล้อ",VLOOKUP($R23,[1]รวมตารางคำนวณ!$F$11:$H$210,3),IF($L23="รถ 10 ล้อ + ลากพ่วง",VLOOKUP($R23,[1]รวมตารางคำนวณ!$J$11:$L$210,3),0))))</f>
        <v>98.86</v>
      </c>
      <c r="AN23" s="288">
        <f t="shared" si="22"/>
        <v>98.86</v>
      </c>
    </row>
    <row r="24" spans="2:40">
      <c r="B24" s="279" t="s">
        <v>9</v>
      </c>
      <c r="C24" s="280" t="s">
        <v>311</v>
      </c>
      <c r="D24" s="281">
        <v>250</v>
      </c>
      <c r="E24" s="281">
        <v>30</v>
      </c>
      <c r="F24" s="281"/>
      <c r="G24" s="281"/>
      <c r="H24" s="281"/>
      <c r="I24" s="281"/>
      <c r="J24" s="281"/>
      <c r="K24" s="283">
        <f t="shared" si="19"/>
        <v>30</v>
      </c>
      <c r="L24" s="903" t="s">
        <v>298</v>
      </c>
      <c r="M24" s="904"/>
      <c r="N24" s="898" t="s">
        <v>312</v>
      </c>
      <c r="O24" s="899"/>
      <c r="P24" s="900"/>
      <c r="R24" s="284">
        <f t="shared" si="20"/>
        <v>30</v>
      </c>
      <c r="S24" s="285">
        <f t="shared" si="25"/>
        <v>0</v>
      </c>
      <c r="T24" s="285">
        <f t="shared" si="26"/>
        <v>0</v>
      </c>
      <c r="U24" s="285">
        <f t="shared" si="27"/>
        <v>0</v>
      </c>
      <c r="V24" s="285">
        <f t="shared" si="28"/>
        <v>0</v>
      </c>
      <c r="W24" s="285">
        <f t="shared" si="29"/>
        <v>0</v>
      </c>
      <c r="X24" s="285">
        <f t="shared" si="30"/>
        <v>0</v>
      </c>
      <c r="Y24" s="285">
        <f t="shared" si="31"/>
        <v>30</v>
      </c>
      <c r="Z24" s="285">
        <f t="shared" si="32"/>
        <v>0</v>
      </c>
      <c r="AA24" s="285">
        <f t="shared" si="33"/>
        <v>0</v>
      </c>
      <c r="AB24" s="285">
        <f t="shared" si="34"/>
        <v>0</v>
      </c>
      <c r="AC24" s="285">
        <f t="shared" si="35"/>
        <v>0</v>
      </c>
      <c r="AD24" s="285">
        <f t="shared" si="36"/>
        <v>0</v>
      </c>
      <c r="AE24" s="285">
        <f t="shared" si="37"/>
        <v>0</v>
      </c>
      <c r="AF24" s="285">
        <f t="shared" si="38"/>
        <v>0</v>
      </c>
      <c r="AG24" s="285">
        <f t="shared" si="39"/>
        <v>0</v>
      </c>
      <c r="AH24" s="285">
        <f t="shared" si="40"/>
        <v>0</v>
      </c>
      <c r="AI24" s="285">
        <f t="shared" si="41"/>
        <v>0</v>
      </c>
      <c r="AJ24" s="285">
        <f t="shared" si="42"/>
        <v>0</v>
      </c>
      <c r="AK24" s="286">
        <f t="shared" si="21"/>
        <v>30</v>
      </c>
      <c r="AL24" s="287">
        <f t="shared" si="23"/>
        <v>1</v>
      </c>
      <c r="AM24" s="285">
        <f>IF(R24=0,0,IF($L24="รถ 6 ล้อ",VLOOKUP($R24,[1]รวมตารางคำนวณ!$B$11:$D$210,3),IF($L24="รถ 10 ล้อ",VLOOKUP($R24,[1]รวมตารางคำนวณ!$F$11:$H$210,3),IF($L24="รถ 10 ล้อ + ลากพ่วง",VLOOKUP($R24,[1]รวมตารางคำนวณ!$J$11:$L$210,3),0))))</f>
        <v>98.86</v>
      </c>
      <c r="AN24" s="288">
        <f t="shared" si="22"/>
        <v>98.86</v>
      </c>
    </row>
    <row r="25" spans="2:40">
      <c r="B25" s="279" t="s">
        <v>313</v>
      </c>
      <c r="C25" s="280" t="s">
        <v>311</v>
      </c>
      <c r="D25" s="791">
        <v>15</v>
      </c>
      <c r="E25" s="281">
        <v>10</v>
      </c>
      <c r="F25" s="384"/>
      <c r="G25" s="384"/>
      <c r="H25" s="384"/>
      <c r="I25" s="384"/>
      <c r="J25" s="384"/>
      <c r="K25" s="283">
        <f t="shared" si="19"/>
        <v>10</v>
      </c>
      <c r="L25" s="901" t="s">
        <v>298</v>
      </c>
      <c r="M25" s="902"/>
      <c r="N25" s="898" t="s">
        <v>314</v>
      </c>
      <c r="O25" s="899"/>
      <c r="P25" s="900"/>
      <c r="R25" s="389"/>
      <c r="S25" s="390"/>
      <c r="T25" s="390"/>
      <c r="U25" s="390"/>
      <c r="V25" s="390"/>
      <c r="W25" s="390"/>
      <c r="X25" s="390"/>
      <c r="Y25" s="390"/>
      <c r="Z25" s="390"/>
      <c r="AA25" s="390"/>
      <c r="AB25" s="390"/>
      <c r="AC25" s="390"/>
      <c r="AD25" s="390"/>
      <c r="AE25" s="390"/>
      <c r="AF25" s="390"/>
      <c r="AG25" s="390"/>
      <c r="AH25" s="390"/>
      <c r="AI25" s="390"/>
      <c r="AJ25" s="390"/>
      <c r="AK25" s="391"/>
      <c r="AL25" s="392"/>
      <c r="AM25" s="390"/>
      <c r="AN25" s="393"/>
    </row>
    <row r="26" spans="2:40">
      <c r="B26" s="279" t="s">
        <v>315</v>
      </c>
      <c r="C26" s="280" t="s">
        <v>311</v>
      </c>
      <c r="D26" s="791">
        <v>3.54</v>
      </c>
      <c r="E26" s="281">
        <v>5</v>
      </c>
      <c r="F26" s="281"/>
      <c r="G26" s="281"/>
      <c r="H26" s="281"/>
      <c r="I26" s="281"/>
      <c r="J26" s="281"/>
      <c r="K26" s="283">
        <f t="shared" si="19"/>
        <v>5</v>
      </c>
      <c r="L26" s="903" t="s">
        <v>295</v>
      </c>
      <c r="M26" s="904"/>
      <c r="N26" s="898" t="s">
        <v>314</v>
      </c>
      <c r="O26" s="899"/>
      <c r="P26" s="900"/>
      <c r="R26" s="284">
        <f t="shared" si="20"/>
        <v>5</v>
      </c>
      <c r="S26" s="285">
        <f t="shared" si="25"/>
        <v>5</v>
      </c>
      <c r="T26" s="285">
        <f t="shared" si="26"/>
        <v>0</v>
      </c>
      <c r="U26" s="285">
        <f t="shared" si="27"/>
        <v>0</v>
      </c>
      <c r="V26" s="285">
        <f t="shared" si="28"/>
        <v>0</v>
      </c>
      <c r="W26" s="285">
        <f t="shared" si="29"/>
        <v>0</v>
      </c>
      <c r="X26" s="285">
        <f t="shared" si="30"/>
        <v>0</v>
      </c>
      <c r="Y26" s="285">
        <f t="shared" si="31"/>
        <v>0</v>
      </c>
      <c r="Z26" s="285">
        <f t="shared" si="32"/>
        <v>0</v>
      </c>
      <c r="AA26" s="285">
        <f t="shared" si="33"/>
        <v>0</v>
      </c>
      <c r="AB26" s="285">
        <f t="shared" si="34"/>
        <v>0</v>
      </c>
      <c r="AC26" s="285">
        <f t="shared" si="35"/>
        <v>0</v>
      </c>
      <c r="AD26" s="285">
        <f t="shared" si="36"/>
        <v>0</v>
      </c>
      <c r="AE26" s="285">
        <f t="shared" si="37"/>
        <v>0</v>
      </c>
      <c r="AF26" s="285">
        <f t="shared" si="38"/>
        <v>0</v>
      </c>
      <c r="AG26" s="285">
        <f t="shared" si="39"/>
        <v>0</v>
      </c>
      <c r="AH26" s="285">
        <f t="shared" si="40"/>
        <v>0</v>
      </c>
      <c r="AI26" s="285">
        <f t="shared" si="41"/>
        <v>0</v>
      </c>
      <c r="AJ26" s="285">
        <f t="shared" si="42"/>
        <v>0</v>
      </c>
      <c r="AK26" s="286">
        <f t="shared" si="21"/>
        <v>5</v>
      </c>
      <c r="AL26" s="287">
        <f t="shared" si="23"/>
        <v>1</v>
      </c>
      <c r="AM26" s="285">
        <f>IF(R26=0,0,IF($L26="รถ 6 ล้อ",VLOOKUP($R26,[1]รวมตารางคำนวณ!$B$11:$D$210,3),IF($L26="รถ 10 ล้อ",VLOOKUP($R26,[1]รวมตารางคำนวณ!$F$11:$H$210,3),IF($L26="รถ 10 ล้อ + ลากพ่วง",VLOOKUP($R26,[1]รวมตารางคำนวณ!$J$11:$L$210,3),0))))</f>
        <v>27.8</v>
      </c>
      <c r="AN26" s="288">
        <f t="shared" si="22"/>
        <v>27.8</v>
      </c>
    </row>
    <row r="27" spans="2:40">
      <c r="B27" s="299" t="s">
        <v>416</v>
      </c>
      <c r="C27" s="300" t="s">
        <v>72</v>
      </c>
      <c r="D27" s="281">
        <v>1.87</v>
      </c>
      <c r="E27" s="281">
        <v>50</v>
      </c>
      <c r="F27" s="281"/>
      <c r="G27" s="281"/>
      <c r="H27" s="281"/>
      <c r="I27" s="281"/>
      <c r="J27" s="281"/>
      <c r="K27" s="283"/>
      <c r="L27" s="901"/>
      <c r="M27" s="902"/>
      <c r="N27" s="898" t="s">
        <v>301</v>
      </c>
      <c r="O27" s="899"/>
      <c r="P27" s="900"/>
      <c r="R27" s="284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6"/>
      <c r="AL27" s="287"/>
      <c r="AM27" s="285"/>
      <c r="AN27" s="288"/>
    </row>
    <row r="28" spans="2:40">
      <c r="B28" s="299" t="s">
        <v>415</v>
      </c>
      <c r="C28" s="300" t="s">
        <v>72</v>
      </c>
      <c r="D28" s="437">
        <v>7.01</v>
      </c>
      <c r="E28" s="281">
        <v>50</v>
      </c>
      <c r="F28" s="281"/>
      <c r="G28" s="281"/>
      <c r="H28" s="281"/>
      <c r="I28" s="281"/>
      <c r="J28" s="281"/>
      <c r="K28" s="283"/>
      <c r="L28" s="394"/>
      <c r="M28" s="395"/>
      <c r="N28" s="898" t="s">
        <v>301</v>
      </c>
      <c r="O28" s="899"/>
      <c r="P28" s="900"/>
      <c r="R28" s="284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6"/>
      <c r="AL28" s="287"/>
      <c r="AM28" s="285"/>
      <c r="AN28" s="288"/>
    </row>
    <row r="29" spans="2:40">
      <c r="B29" s="299" t="s">
        <v>428</v>
      </c>
      <c r="C29" s="300" t="s">
        <v>72</v>
      </c>
      <c r="D29" s="859">
        <v>25</v>
      </c>
      <c r="E29" s="281">
        <v>50</v>
      </c>
      <c r="F29" s="281"/>
      <c r="G29" s="281"/>
      <c r="H29" s="281"/>
      <c r="I29" s="281"/>
      <c r="J29" s="281"/>
      <c r="K29" s="283"/>
      <c r="L29" s="394"/>
      <c r="M29" s="395"/>
      <c r="N29" s="386"/>
      <c r="O29" s="387"/>
      <c r="P29" s="388"/>
      <c r="R29" s="284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6"/>
      <c r="AL29" s="287"/>
      <c r="AM29" s="285"/>
      <c r="AN29" s="288"/>
    </row>
    <row r="30" spans="2:40">
      <c r="B30" s="299" t="s">
        <v>382</v>
      </c>
      <c r="C30" s="300" t="s">
        <v>33</v>
      </c>
      <c r="D30" s="281">
        <v>64.489999999999995</v>
      </c>
      <c r="E30" s="281">
        <v>50</v>
      </c>
      <c r="F30" s="281"/>
      <c r="G30" s="281"/>
      <c r="H30" s="281"/>
      <c r="I30" s="281"/>
      <c r="J30" s="281"/>
      <c r="K30" s="283"/>
      <c r="L30" s="901"/>
      <c r="M30" s="902"/>
      <c r="N30" s="898" t="s">
        <v>301</v>
      </c>
      <c r="O30" s="899"/>
      <c r="P30" s="900"/>
      <c r="R30" s="284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6"/>
      <c r="AL30" s="287"/>
      <c r="AM30" s="285"/>
      <c r="AN30" s="288"/>
    </row>
    <row r="31" spans="2:40">
      <c r="B31" s="481" t="s">
        <v>449</v>
      </c>
      <c r="C31" s="482" t="s">
        <v>33</v>
      </c>
      <c r="D31" s="485">
        <v>32.71</v>
      </c>
      <c r="E31" s="281"/>
      <c r="F31" s="281"/>
      <c r="G31" s="281"/>
      <c r="H31" s="281"/>
      <c r="I31" s="281"/>
      <c r="J31" s="281"/>
      <c r="K31" s="283"/>
      <c r="L31" s="464"/>
      <c r="M31" s="476"/>
      <c r="N31" s="898" t="s">
        <v>301</v>
      </c>
      <c r="O31" s="899"/>
      <c r="P31" s="900"/>
      <c r="R31" s="389"/>
      <c r="S31" s="390"/>
      <c r="T31" s="390"/>
      <c r="U31" s="390"/>
      <c r="V31" s="390"/>
      <c r="W31" s="390"/>
      <c r="X31" s="390"/>
      <c r="Y31" s="390"/>
      <c r="Z31" s="390"/>
      <c r="AA31" s="390"/>
      <c r="AB31" s="390"/>
      <c r="AC31" s="390"/>
      <c r="AD31" s="390"/>
      <c r="AE31" s="390"/>
      <c r="AF31" s="390"/>
      <c r="AG31" s="390"/>
      <c r="AH31" s="390"/>
      <c r="AI31" s="390"/>
      <c r="AJ31" s="390"/>
      <c r="AK31" s="391"/>
      <c r="AL31" s="392"/>
      <c r="AM31" s="390"/>
      <c r="AN31" s="393"/>
    </row>
    <row r="32" spans="2:40">
      <c r="B32" s="483" t="s">
        <v>16</v>
      </c>
      <c r="C32" s="482" t="s">
        <v>33</v>
      </c>
      <c r="D32" s="485">
        <v>42.06</v>
      </c>
      <c r="E32" s="384"/>
      <c r="F32" s="384"/>
      <c r="G32" s="384"/>
      <c r="H32" s="384"/>
      <c r="I32" s="384"/>
      <c r="J32" s="384"/>
      <c r="K32" s="385"/>
      <c r="L32" s="480"/>
      <c r="M32" s="476"/>
      <c r="N32" s="898" t="s">
        <v>301</v>
      </c>
      <c r="O32" s="899"/>
      <c r="P32" s="900"/>
      <c r="R32" s="389"/>
      <c r="S32" s="390"/>
      <c r="T32" s="390"/>
      <c r="U32" s="390"/>
      <c r="V32" s="390"/>
      <c r="W32" s="390"/>
      <c r="X32" s="390"/>
      <c r="Y32" s="390"/>
      <c r="Z32" s="390"/>
      <c r="AA32" s="390"/>
      <c r="AB32" s="390"/>
      <c r="AC32" s="390"/>
      <c r="AD32" s="390"/>
      <c r="AE32" s="390"/>
      <c r="AF32" s="390"/>
      <c r="AG32" s="390"/>
      <c r="AH32" s="390"/>
      <c r="AI32" s="390"/>
      <c r="AJ32" s="390"/>
      <c r="AK32" s="391"/>
      <c r="AL32" s="392"/>
      <c r="AM32" s="390"/>
      <c r="AN32" s="393"/>
    </row>
    <row r="33" spans="2:40">
      <c r="B33" s="483" t="s">
        <v>17</v>
      </c>
      <c r="C33" s="482" t="s">
        <v>33</v>
      </c>
      <c r="D33" s="485">
        <v>42.06</v>
      </c>
      <c r="E33" s="384"/>
      <c r="F33" s="384"/>
      <c r="G33" s="384"/>
      <c r="H33" s="384"/>
      <c r="I33" s="384"/>
      <c r="J33" s="384"/>
      <c r="K33" s="385"/>
      <c r="L33" s="480"/>
      <c r="M33" s="476"/>
      <c r="N33" s="898" t="s">
        <v>301</v>
      </c>
      <c r="O33" s="899"/>
      <c r="P33" s="900"/>
      <c r="R33" s="389"/>
      <c r="S33" s="390"/>
      <c r="T33" s="390"/>
      <c r="U33" s="390"/>
      <c r="V33" s="390"/>
      <c r="W33" s="390"/>
      <c r="X33" s="390"/>
      <c r="Y33" s="390"/>
      <c r="Z33" s="390"/>
      <c r="AA33" s="390"/>
      <c r="AB33" s="390"/>
      <c r="AC33" s="390"/>
      <c r="AD33" s="390"/>
      <c r="AE33" s="390"/>
      <c r="AF33" s="390"/>
      <c r="AG33" s="390"/>
      <c r="AH33" s="390"/>
      <c r="AI33" s="390"/>
      <c r="AJ33" s="390"/>
      <c r="AK33" s="391"/>
      <c r="AL33" s="392"/>
      <c r="AM33" s="390"/>
      <c r="AN33" s="393"/>
    </row>
    <row r="34" spans="2:40">
      <c r="B34" s="484" t="s">
        <v>665</v>
      </c>
      <c r="C34" s="482" t="s">
        <v>34</v>
      </c>
      <c r="D34" s="486">
        <v>1055.98</v>
      </c>
      <c r="E34" s="384"/>
      <c r="F34" s="384"/>
      <c r="G34" s="384"/>
      <c r="H34" s="384"/>
      <c r="I34" s="384"/>
      <c r="J34" s="384"/>
      <c r="K34" s="385"/>
      <c r="L34" s="480"/>
      <c r="M34" s="476"/>
      <c r="N34" s="477" t="s">
        <v>206</v>
      </c>
      <c r="O34" s="478"/>
      <c r="P34" s="479"/>
      <c r="R34" s="389"/>
      <c r="S34" s="390"/>
      <c r="T34" s="390"/>
      <c r="U34" s="390"/>
      <c r="V34" s="390"/>
      <c r="W34" s="390"/>
      <c r="X34" s="390"/>
      <c r="Y34" s="390"/>
      <c r="Z34" s="390"/>
      <c r="AA34" s="390"/>
      <c r="AB34" s="390"/>
      <c r="AC34" s="390"/>
      <c r="AD34" s="390"/>
      <c r="AE34" s="390"/>
      <c r="AF34" s="390"/>
      <c r="AG34" s="390"/>
      <c r="AH34" s="390"/>
      <c r="AI34" s="390"/>
      <c r="AJ34" s="390"/>
      <c r="AK34" s="391"/>
      <c r="AL34" s="392"/>
      <c r="AM34" s="390"/>
      <c r="AN34" s="393"/>
    </row>
    <row r="35" spans="2:40">
      <c r="B35" s="484" t="s">
        <v>666</v>
      </c>
      <c r="C35" s="482" t="s">
        <v>34</v>
      </c>
      <c r="D35" s="486">
        <v>832.01</v>
      </c>
      <c r="E35" s="384"/>
      <c r="F35" s="384"/>
      <c r="G35" s="384"/>
      <c r="H35" s="384"/>
      <c r="I35" s="384"/>
      <c r="J35" s="384"/>
      <c r="K35" s="385"/>
      <c r="L35" s="480"/>
      <c r="M35" s="476"/>
      <c r="N35" s="477" t="s">
        <v>206</v>
      </c>
      <c r="O35" s="478"/>
      <c r="P35" s="479"/>
      <c r="R35" s="389"/>
      <c r="S35" s="390"/>
      <c r="T35" s="390"/>
      <c r="U35" s="390"/>
      <c r="V35" s="390"/>
      <c r="W35" s="390"/>
      <c r="X35" s="390"/>
      <c r="Y35" s="390"/>
      <c r="Z35" s="390"/>
      <c r="AA35" s="390"/>
      <c r="AB35" s="390"/>
      <c r="AC35" s="390"/>
      <c r="AD35" s="390"/>
      <c r="AE35" s="390"/>
      <c r="AF35" s="390"/>
      <c r="AG35" s="390"/>
      <c r="AH35" s="390"/>
      <c r="AI35" s="390"/>
      <c r="AJ35" s="390"/>
      <c r="AK35" s="391"/>
      <c r="AL35" s="392"/>
      <c r="AM35" s="390"/>
      <c r="AN35" s="393"/>
    </row>
    <row r="36" spans="2:40">
      <c r="B36" s="299" t="s">
        <v>594</v>
      </c>
      <c r="C36" s="300" t="s">
        <v>34</v>
      </c>
      <c r="D36" s="281">
        <v>322.43</v>
      </c>
      <c r="E36" s="609">
        <v>50</v>
      </c>
      <c r="F36" s="281"/>
      <c r="G36" s="281"/>
      <c r="H36" s="281"/>
      <c r="I36" s="281"/>
      <c r="J36" s="281"/>
      <c r="K36" s="283"/>
      <c r="L36" s="569"/>
      <c r="M36" s="570"/>
      <c r="N36" s="898" t="s">
        <v>301</v>
      </c>
      <c r="O36" s="899"/>
      <c r="P36" s="900"/>
      <c r="R36" s="284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6"/>
      <c r="AL36" s="287"/>
      <c r="AM36" s="285"/>
      <c r="AN36" s="288"/>
    </row>
    <row r="37" spans="2:40">
      <c r="B37" s="299" t="s">
        <v>644</v>
      </c>
      <c r="C37" s="300" t="s">
        <v>34</v>
      </c>
      <c r="D37" s="686">
        <v>53.27</v>
      </c>
      <c r="E37" s="609"/>
      <c r="F37" s="281"/>
      <c r="G37" s="281"/>
      <c r="H37" s="281"/>
      <c r="I37" s="281"/>
      <c r="J37" s="281"/>
      <c r="K37" s="283"/>
      <c r="L37" s="569"/>
      <c r="M37" s="570"/>
      <c r="N37" s="898" t="s">
        <v>301</v>
      </c>
      <c r="O37" s="899"/>
      <c r="P37" s="900"/>
      <c r="R37" s="284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6"/>
      <c r="AL37" s="287"/>
      <c r="AM37" s="285"/>
      <c r="AN37" s="288"/>
    </row>
    <row r="38" spans="2:40">
      <c r="B38" s="299" t="s">
        <v>645</v>
      </c>
      <c r="C38" s="300" t="s">
        <v>34</v>
      </c>
      <c r="D38" s="686">
        <v>64.489999999999995</v>
      </c>
      <c r="E38" s="609"/>
      <c r="F38" s="281"/>
      <c r="G38" s="281"/>
      <c r="H38" s="281"/>
      <c r="I38" s="281"/>
      <c r="J38" s="281"/>
      <c r="K38" s="283"/>
      <c r="L38" s="569"/>
      <c r="M38" s="570"/>
      <c r="N38" s="898" t="s">
        <v>301</v>
      </c>
      <c r="O38" s="899"/>
      <c r="P38" s="900"/>
      <c r="R38" s="284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6"/>
      <c r="AL38" s="287"/>
      <c r="AM38" s="285"/>
      <c r="AN38" s="288"/>
    </row>
    <row r="39" spans="2:40">
      <c r="B39" s="299" t="s">
        <v>646</v>
      </c>
      <c r="C39" s="300" t="s">
        <v>34</v>
      </c>
      <c r="D39" s="686">
        <v>100.93</v>
      </c>
      <c r="E39" s="609"/>
      <c r="F39" s="281"/>
      <c r="G39" s="281"/>
      <c r="H39" s="281"/>
      <c r="I39" s="281"/>
      <c r="J39" s="281"/>
      <c r="K39" s="283"/>
      <c r="L39" s="569"/>
      <c r="M39" s="570"/>
      <c r="N39" s="898" t="s">
        <v>301</v>
      </c>
      <c r="O39" s="899"/>
      <c r="P39" s="900"/>
      <c r="R39" s="284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6"/>
      <c r="AL39" s="287"/>
      <c r="AM39" s="285"/>
      <c r="AN39" s="288"/>
    </row>
    <row r="40" spans="2:40">
      <c r="B40" s="299" t="s">
        <v>647</v>
      </c>
      <c r="C40" s="300" t="s">
        <v>34</v>
      </c>
      <c r="D40" s="686">
        <v>84</v>
      </c>
      <c r="E40" s="609"/>
      <c r="F40" s="281"/>
      <c r="G40" s="281"/>
      <c r="H40" s="281"/>
      <c r="I40" s="281"/>
      <c r="J40" s="281"/>
      <c r="K40" s="283"/>
      <c r="L40" s="569"/>
      <c r="M40" s="570"/>
      <c r="N40" s="908" t="s">
        <v>651</v>
      </c>
      <c r="O40" s="909"/>
      <c r="P40" s="910"/>
      <c r="R40" s="284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6"/>
      <c r="AL40" s="287"/>
      <c r="AM40" s="285"/>
      <c r="AN40" s="288"/>
    </row>
    <row r="41" spans="2:40">
      <c r="B41" s="299" t="s">
        <v>648</v>
      </c>
      <c r="C41" s="300" t="s">
        <v>34</v>
      </c>
      <c r="D41" s="686">
        <v>131</v>
      </c>
      <c r="E41" s="609"/>
      <c r="F41" s="281"/>
      <c r="G41" s="281"/>
      <c r="H41" s="281"/>
      <c r="I41" s="281"/>
      <c r="J41" s="281"/>
      <c r="K41" s="283"/>
      <c r="L41" s="569"/>
      <c r="M41" s="570"/>
      <c r="N41" s="908" t="s">
        <v>651</v>
      </c>
      <c r="O41" s="909"/>
      <c r="P41" s="910"/>
      <c r="R41" s="284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6"/>
      <c r="AL41" s="287"/>
      <c r="AM41" s="285"/>
      <c r="AN41" s="288"/>
    </row>
    <row r="42" spans="2:40">
      <c r="B42" s="299" t="s">
        <v>649</v>
      </c>
      <c r="C42" s="300" t="s">
        <v>34</v>
      </c>
      <c r="D42" s="686">
        <v>289</v>
      </c>
      <c r="E42" s="609"/>
      <c r="F42" s="281"/>
      <c r="G42" s="281"/>
      <c r="H42" s="281"/>
      <c r="I42" s="281"/>
      <c r="J42" s="281"/>
      <c r="K42" s="283"/>
      <c r="L42" s="569"/>
      <c r="M42" s="570"/>
      <c r="N42" s="908" t="s">
        <v>651</v>
      </c>
      <c r="O42" s="909"/>
      <c r="P42" s="910"/>
      <c r="R42" s="284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6"/>
      <c r="AL42" s="287"/>
      <c r="AM42" s="285"/>
      <c r="AN42" s="288"/>
    </row>
    <row r="43" spans="2:40">
      <c r="B43" s="299" t="s">
        <v>650</v>
      </c>
      <c r="C43" s="300" t="s">
        <v>34</v>
      </c>
      <c r="D43" s="686">
        <v>467</v>
      </c>
      <c r="E43" s="609"/>
      <c r="F43" s="281"/>
      <c r="G43" s="281"/>
      <c r="H43" s="281"/>
      <c r="I43" s="281"/>
      <c r="J43" s="281"/>
      <c r="K43" s="283"/>
      <c r="L43" s="569"/>
      <c r="M43" s="570"/>
      <c r="N43" s="908" t="s">
        <v>651</v>
      </c>
      <c r="O43" s="909"/>
      <c r="P43" s="910"/>
      <c r="R43" s="284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6"/>
      <c r="AL43" s="287"/>
      <c r="AM43" s="285"/>
      <c r="AN43" s="288"/>
    </row>
    <row r="44" spans="2:40">
      <c r="B44" s="484" t="s">
        <v>18</v>
      </c>
      <c r="C44" s="482" t="s">
        <v>34</v>
      </c>
      <c r="D44" s="485">
        <v>671.96</v>
      </c>
      <c r="E44" s="384"/>
      <c r="F44" s="384"/>
      <c r="G44" s="384"/>
      <c r="H44" s="384"/>
      <c r="I44" s="384"/>
      <c r="J44" s="384"/>
      <c r="K44" s="385"/>
      <c r="L44" s="480"/>
      <c r="M44" s="476"/>
      <c r="N44" s="477" t="s">
        <v>302</v>
      </c>
      <c r="O44" s="478"/>
      <c r="P44" s="479"/>
      <c r="R44" s="389"/>
      <c r="S44" s="390"/>
      <c r="T44" s="390"/>
      <c r="U44" s="390"/>
      <c r="V44" s="390"/>
      <c r="W44" s="390"/>
      <c r="X44" s="390"/>
      <c r="Y44" s="390"/>
      <c r="Z44" s="390"/>
      <c r="AA44" s="390"/>
      <c r="AB44" s="390"/>
      <c r="AC44" s="390"/>
      <c r="AD44" s="390"/>
      <c r="AE44" s="390"/>
      <c r="AF44" s="390"/>
      <c r="AG44" s="390"/>
      <c r="AH44" s="390"/>
      <c r="AI44" s="390"/>
      <c r="AJ44" s="390"/>
      <c r="AK44" s="391"/>
      <c r="AL44" s="392"/>
      <c r="AM44" s="390"/>
      <c r="AN44" s="393"/>
    </row>
    <row r="45" spans="2:40">
      <c r="B45" s="568" t="s">
        <v>595</v>
      </c>
      <c r="C45" s="482" t="s">
        <v>34</v>
      </c>
      <c r="D45" s="485">
        <v>345.79</v>
      </c>
      <c r="E45" s="281"/>
      <c r="F45" s="281"/>
      <c r="G45" s="281"/>
      <c r="H45" s="281"/>
      <c r="I45" s="281"/>
      <c r="J45" s="281"/>
      <c r="K45" s="283"/>
      <c r="L45" s="569"/>
      <c r="M45" s="570"/>
      <c r="N45" s="571" t="s">
        <v>596</v>
      </c>
      <c r="O45" s="572"/>
      <c r="P45" s="573"/>
      <c r="R45" s="284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6"/>
      <c r="AL45" s="287"/>
      <c r="AM45" s="285"/>
      <c r="AN45" s="288"/>
    </row>
    <row r="46" spans="2:40">
      <c r="B46" s="484" t="s">
        <v>450</v>
      </c>
      <c r="C46" s="482" t="s">
        <v>35</v>
      </c>
      <c r="D46" s="487">
        <v>80</v>
      </c>
      <c r="E46" s="384"/>
      <c r="F46" s="384"/>
      <c r="G46" s="384"/>
      <c r="H46" s="384"/>
      <c r="I46" s="384"/>
      <c r="J46" s="384"/>
      <c r="K46" s="385"/>
      <c r="L46" s="480"/>
      <c r="M46" s="476"/>
      <c r="N46" s="477" t="s">
        <v>475</v>
      </c>
      <c r="O46" s="478"/>
      <c r="P46" s="479"/>
      <c r="R46" s="389"/>
      <c r="S46" s="390"/>
      <c r="T46" s="390"/>
      <c r="U46" s="390"/>
      <c r="V46" s="390"/>
      <c r="W46" s="390"/>
      <c r="X46" s="390"/>
      <c r="Y46" s="390"/>
      <c r="Z46" s="390"/>
      <c r="AA46" s="390"/>
      <c r="AB46" s="390"/>
      <c r="AC46" s="390"/>
      <c r="AD46" s="390"/>
      <c r="AE46" s="390"/>
      <c r="AF46" s="390"/>
      <c r="AG46" s="390"/>
      <c r="AH46" s="390"/>
      <c r="AI46" s="390"/>
      <c r="AJ46" s="390"/>
      <c r="AK46" s="391"/>
      <c r="AL46" s="392"/>
      <c r="AM46" s="390"/>
      <c r="AN46" s="393"/>
    </row>
    <row r="47" spans="2:40">
      <c r="B47" s="484" t="s">
        <v>451</v>
      </c>
      <c r="C47" s="482" t="s">
        <v>35</v>
      </c>
      <c r="D47" s="487">
        <v>60</v>
      </c>
      <c r="E47" s="384"/>
      <c r="F47" s="384"/>
      <c r="G47" s="384"/>
      <c r="H47" s="384"/>
      <c r="I47" s="384"/>
      <c r="J47" s="384"/>
      <c r="K47" s="385"/>
      <c r="L47" s="480"/>
      <c r="M47" s="476"/>
      <c r="N47" s="477" t="s">
        <v>475</v>
      </c>
      <c r="O47" s="478"/>
      <c r="P47" s="479"/>
      <c r="R47" s="389"/>
      <c r="S47" s="390"/>
      <c r="T47" s="390"/>
      <c r="U47" s="390"/>
      <c r="V47" s="390"/>
      <c r="W47" s="390"/>
      <c r="X47" s="390"/>
      <c r="Y47" s="390"/>
      <c r="Z47" s="390"/>
      <c r="AA47" s="390"/>
      <c r="AB47" s="390"/>
      <c r="AC47" s="390"/>
      <c r="AD47" s="390"/>
      <c r="AE47" s="390"/>
      <c r="AF47" s="390"/>
      <c r="AG47" s="390"/>
      <c r="AH47" s="390"/>
      <c r="AI47" s="390"/>
      <c r="AJ47" s="390"/>
      <c r="AK47" s="391"/>
      <c r="AL47" s="392"/>
      <c r="AM47" s="390"/>
      <c r="AN47" s="393"/>
    </row>
    <row r="48" spans="2:40">
      <c r="B48" s="484" t="s">
        <v>536</v>
      </c>
      <c r="C48" s="482" t="s">
        <v>35</v>
      </c>
      <c r="D48" s="488">
        <v>18.5</v>
      </c>
      <c r="E48" s="384"/>
      <c r="F48" s="384"/>
      <c r="G48" s="384"/>
      <c r="H48" s="384"/>
      <c r="I48" s="384"/>
      <c r="J48" s="384"/>
      <c r="K48" s="385"/>
      <c r="L48" s="480"/>
      <c r="M48" s="476"/>
      <c r="N48" s="477" t="s">
        <v>475</v>
      </c>
      <c r="O48" s="478"/>
      <c r="P48" s="479"/>
      <c r="R48" s="389"/>
      <c r="S48" s="390"/>
      <c r="T48" s="390"/>
      <c r="U48" s="390"/>
      <c r="V48" s="390"/>
      <c r="W48" s="390"/>
      <c r="X48" s="390"/>
      <c r="Y48" s="390"/>
      <c r="Z48" s="390"/>
      <c r="AA48" s="390"/>
      <c r="AB48" s="390"/>
      <c r="AC48" s="390"/>
      <c r="AD48" s="390"/>
      <c r="AE48" s="390"/>
      <c r="AF48" s="390"/>
      <c r="AG48" s="390"/>
      <c r="AH48" s="390"/>
      <c r="AI48" s="390"/>
      <c r="AJ48" s="390"/>
      <c r="AK48" s="391"/>
      <c r="AL48" s="392"/>
      <c r="AM48" s="390"/>
      <c r="AN48" s="393"/>
    </row>
    <row r="49" spans="2:40">
      <c r="B49" s="484" t="s">
        <v>19</v>
      </c>
      <c r="C49" s="482" t="s">
        <v>35</v>
      </c>
      <c r="D49" s="491">
        <v>200</v>
      </c>
      <c r="E49" s="384"/>
      <c r="F49" s="384"/>
      <c r="G49" s="384"/>
      <c r="H49" s="384"/>
      <c r="I49" s="384"/>
      <c r="J49" s="384"/>
      <c r="K49" s="385"/>
      <c r="L49" s="480"/>
      <c r="M49" s="476"/>
      <c r="N49" s="477" t="s">
        <v>475</v>
      </c>
      <c r="O49" s="478"/>
      <c r="P49" s="479"/>
      <c r="R49" s="389"/>
      <c r="S49" s="390"/>
      <c r="T49" s="390"/>
      <c r="U49" s="390"/>
      <c r="V49" s="390"/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0"/>
      <c r="AH49" s="390"/>
      <c r="AI49" s="390"/>
      <c r="AJ49" s="390"/>
      <c r="AK49" s="391"/>
      <c r="AL49" s="392"/>
      <c r="AM49" s="390"/>
      <c r="AN49" s="393"/>
    </row>
    <row r="50" spans="2:40">
      <c r="B50" s="484" t="s">
        <v>474</v>
      </c>
      <c r="C50" s="482" t="s">
        <v>36</v>
      </c>
      <c r="D50" s="491">
        <v>350</v>
      </c>
      <c r="E50" s="384"/>
      <c r="F50" s="384"/>
      <c r="G50" s="384"/>
      <c r="H50" s="384"/>
      <c r="I50" s="384"/>
      <c r="J50" s="384"/>
      <c r="K50" s="385"/>
      <c r="L50" s="480"/>
      <c r="M50" s="476"/>
      <c r="N50" s="477" t="s">
        <v>475</v>
      </c>
      <c r="O50" s="478"/>
      <c r="P50" s="479"/>
      <c r="R50" s="389"/>
      <c r="S50" s="390"/>
      <c r="T50" s="390"/>
      <c r="U50" s="390"/>
      <c r="V50" s="390"/>
      <c r="W50" s="390"/>
      <c r="X50" s="390"/>
      <c r="Y50" s="390"/>
      <c r="Z50" s="390"/>
      <c r="AA50" s="390"/>
      <c r="AB50" s="390"/>
      <c r="AC50" s="390"/>
      <c r="AD50" s="390"/>
      <c r="AE50" s="390"/>
      <c r="AF50" s="390"/>
      <c r="AG50" s="390"/>
      <c r="AH50" s="390"/>
      <c r="AI50" s="390"/>
      <c r="AJ50" s="390"/>
      <c r="AK50" s="391"/>
      <c r="AL50" s="392"/>
      <c r="AM50" s="390"/>
      <c r="AN50" s="393"/>
    </row>
    <row r="51" spans="2:40">
      <c r="B51" s="484" t="s">
        <v>476</v>
      </c>
      <c r="C51" s="482" t="s">
        <v>477</v>
      </c>
      <c r="D51" s="489">
        <v>230</v>
      </c>
      <c r="E51" s="384"/>
      <c r="F51" s="384"/>
      <c r="G51" s="384"/>
      <c r="H51" s="384"/>
      <c r="I51" s="384"/>
      <c r="J51" s="384"/>
      <c r="K51" s="385"/>
      <c r="L51" s="480"/>
      <c r="M51" s="476"/>
      <c r="N51" s="477" t="s">
        <v>475</v>
      </c>
      <c r="O51" s="478"/>
      <c r="P51" s="479"/>
      <c r="R51" s="389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  <c r="AF51" s="390"/>
      <c r="AG51" s="390"/>
      <c r="AH51" s="390"/>
      <c r="AI51" s="390"/>
      <c r="AJ51" s="390"/>
      <c r="AK51" s="391"/>
      <c r="AL51" s="392"/>
      <c r="AM51" s="390"/>
      <c r="AN51" s="393"/>
    </row>
    <row r="52" spans="2:40">
      <c r="B52" s="301" t="s">
        <v>434</v>
      </c>
      <c r="C52" s="397" t="s">
        <v>33</v>
      </c>
      <c r="D52" s="384">
        <v>135.51</v>
      </c>
      <c r="E52" s="281">
        <v>50</v>
      </c>
      <c r="F52" s="384"/>
      <c r="G52" s="384"/>
      <c r="H52" s="384"/>
      <c r="I52" s="384"/>
      <c r="J52" s="384"/>
      <c r="K52" s="385"/>
      <c r="L52" s="399"/>
      <c r="M52" s="400"/>
      <c r="N52" s="898" t="s">
        <v>301</v>
      </c>
      <c r="O52" s="899"/>
      <c r="P52" s="900"/>
      <c r="R52" s="389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  <c r="AF52" s="390"/>
      <c r="AG52" s="390"/>
      <c r="AH52" s="390"/>
      <c r="AI52" s="390"/>
      <c r="AJ52" s="390"/>
      <c r="AK52" s="391"/>
      <c r="AL52" s="392"/>
      <c r="AM52" s="390"/>
      <c r="AN52" s="393"/>
    </row>
    <row r="53" spans="2:40">
      <c r="B53" s="301" t="s">
        <v>433</v>
      </c>
      <c r="C53" s="300" t="s">
        <v>36</v>
      </c>
      <c r="D53" s="282">
        <v>170</v>
      </c>
      <c r="E53" s="281">
        <v>50</v>
      </c>
      <c r="F53" s="384"/>
      <c r="G53" s="384"/>
      <c r="H53" s="384"/>
      <c r="I53" s="384"/>
      <c r="J53" s="384"/>
      <c r="K53" s="384"/>
      <c r="L53" s="384"/>
      <c r="M53" s="384"/>
      <c r="N53" s="898" t="s">
        <v>301</v>
      </c>
      <c r="O53" s="899"/>
      <c r="P53" s="900"/>
    </row>
    <row r="54" spans="2:40">
      <c r="B54" s="396" t="s">
        <v>383</v>
      </c>
      <c r="C54" s="397" t="s">
        <v>33</v>
      </c>
      <c r="D54" s="384">
        <v>112.15</v>
      </c>
      <c r="E54" s="281">
        <v>50</v>
      </c>
      <c r="F54" s="384"/>
      <c r="G54" s="384"/>
      <c r="H54" s="384"/>
      <c r="I54" s="384"/>
      <c r="J54" s="384"/>
      <c r="K54" s="385"/>
      <c r="L54" s="399"/>
      <c r="M54" s="400"/>
      <c r="N54" s="898" t="s">
        <v>301</v>
      </c>
      <c r="O54" s="899"/>
      <c r="P54" s="900"/>
      <c r="R54" s="389"/>
      <c r="S54" s="390"/>
      <c r="T54" s="390"/>
      <c r="U54" s="390"/>
      <c r="V54" s="390"/>
      <c r="W54" s="390"/>
      <c r="X54" s="390"/>
      <c r="Y54" s="390"/>
      <c r="Z54" s="390"/>
      <c r="AA54" s="390"/>
      <c r="AB54" s="390"/>
      <c r="AC54" s="390"/>
      <c r="AD54" s="390"/>
      <c r="AE54" s="390"/>
      <c r="AF54" s="390"/>
      <c r="AG54" s="390"/>
      <c r="AH54" s="390"/>
      <c r="AI54" s="390"/>
      <c r="AJ54" s="390"/>
      <c r="AK54" s="391"/>
      <c r="AL54" s="392"/>
      <c r="AM54" s="390"/>
      <c r="AN54" s="393"/>
    </row>
    <row r="55" spans="2:40">
      <c r="B55" s="396" t="s">
        <v>384</v>
      </c>
      <c r="C55" s="397" t="s">
        <v>36</v>
      </c>
      <c r="D55" s="384">
        <v>93.46</v>
      </c>
      <c r="E55" s="281">
        <v>50</v>
      </c>
      <c r="F55" s="384"/>
      <c r="G55" s="384"/>
      <c r="H55" s="384"/>
      <c r="I55" s="384"/>
      <c r="J55" s="384"/>
      <c r="K55" s="385"/>
      <c r="L55" s="399"/>
      <c r="M55" s="400"/>
      <c r="N55" s="898" t="s">
        <v>301</v>
      </c>
      <c r="O55" s="899"/>
      <c r="P55" s="900"/>
      <c r="R55" s="389"/>
      <c r="S55" s="390"/>
      <c r="T55" s="390"/>
      <c r="U55" s="390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  <c r="AF55" s="390"/>
      <c r="AG55" s="390"/>
      <c r="AH55" s="390"/>
      <c r="AI55" s="390"/>
      <c r="AJ55" s="390"/>
      <c r="AK55" s="391"/>
      <c r="AL55" s="392"/>
      <c r="AM55" s="390"/>
      <c r="AN55" s="393"/>
    </row>
    <row r="56" spans="2:40">
      <c r="B56" s="396" t="s">
        <v>402</v>
      </c>
      <c r="C56" s="397" t="s">
        <v>36</v>
      </c>
      <c r="D56" s="282">
        <v>220</v>
      </c>
      <c r="E56" s="281">
        <v>50</v>
      </c>
      <c r="F56" s="281"/>
      <c r="G56" s="281"/>
      <c r="H56" s="281"/>
      <c r="I56" s="281"/>
      <c r="J56" s="281"/>
      <c r="K56" s="283"/>
      <c r="L56" s="399"/>
      <c r="M56" s="400"/>
      <c r="N56" s="386"/>
      <c r="O56" s="387"/>
      <c r="P56" s="388"/>
      <c r="R56" s="284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5"/>
      <c r="AH56" s="285"/>
      <c r="AI56" s="285"/>
      <c r="AJ56" s="285"/>
      <c r="AK56" s="286"/>
      <c r="AL56" s="287"/>
      <c r="AM56" s="285"/>
      <c r="AN56" s="288"/>
    </row>
    <row r="57" spans="2:40">
      <c r="B57" s="301" t="s">
        <v>446</v>
      </c>
      <c r="C57" s="397" t="s">
        <v>14</v>
      </c>
      <c r="D57" s="384">
        <v>560.75</v>
      </c>
      <c r="E57" s="281">
        <v>50</v>
      </c>
      <c r="F57" s="384"/>
      <c r="G57" s="384"/>
      <c r="H57" s="384"/>
      <c r="I57" s="384"/>
      <c r="J57" s="384"/>
      <c r="K57" s="385"/>
      <c r="L57" s="399"/>
      <c r="M57" s="400"/>
      <c r="N57" s="898" t="s">
        <v>301</v>
      </c>
      <c r="O57" s="899"/>
      <c r="P57" s="900"/>
      <c r="R57" s="389"/>
      <c r="S57" s="390"/>
      <c r="T57" s="390"/>
      <c r="U57" s="390"/>
      <c r="V57" s="390"/>
      <c r="W57" s="390"/>
      <c r="X57" s="390"/>
      <c r="Y57" s="390"/>
      <c r="Z57" s="390"/>
      <c r="AA57" s="390"/>
      <c r="AB57" s="390"/>
      <c r="AC57" s="390"/>
      <c r="AD57" s="390"/>
      <c r="AE57" s="390"/>
      <c r="AF57" s="390"/>
      <c r="AG57" s="390"/>
      <c r="AH57" s="390"/>
      <c r="AI57" s="390"/>
      <c r="AJ57" s="390"/>
      <c r="AK57" s="391"/>
      <c r="AL57" s="392"/>
      <c r="AM57" s="390"/>
      <c r="AN57" s="393"/>
    </row>
    <row r="58" spans="2:40">
      <c r="B58" s="401" t="s">
        <v>316</v>
      </c>
      <c r="C58" s="402" t="s">
        <v>33</v>
      </c>
      <c r="D58" s="282">
        <v>168.22</v>
      </c>
      <c r="E58" s="302"/>
      <c r="F58" s="303"/>
      <c r="G58" s="303"/>
      <c r="H58" s="303"/>
      <c r="I58" s="303"/>
      <c r="J58" s="304" t="s">
        <v>306</v>
      </c>
      <c r="K58" s="305"/>
      <c r="L58" s="413"/>
      <c r="M58" s="417"/>
      <c r="N58" s="911" t="s">
        <v>302</v>
      </c>
      <c r="O58" s="912"/>
      <c r="P58" s="913"/>
    </row>
    <row r="59" spans="2:40">
      <c r="B59" s="301" t="s">
        <v>317</v>
      </c>
      <c r="C59" s="300" t="s">
        <v>14</v>
      </c>
      <c r="D59" s="281">
        <v>607.48</v>
      </c>
      <c r="E59" s="302"/>
      <c r="F59" s="303"/>
      <c r="G59" s="303"/>
      <c r="H59" s="303"/>
      <c r="I59" s="303"/>
      <c r="J59" s="304" t="s">
        <v>306</v>
      </c>
      <c r="K59" s="305"/>
      <c r="L59" s="413"/>
      <c r="M59" s="417"/>
      <c r="N59" s="898" t="s">
        <v>301</v>
      </c>
      <c r="O59" s="899"/>
      <c r="P59" s="900"/>
    </row>
    <row r="60" spans="2:40">
      <c r="B60" s="301" t="s">
        <v>318</v>
      </c>
      <c r="C60" s="300" t="s">
        <v>319</v>
      </c>
      <c r="D60" s="281">
        <v>30</v>
      </c>
      <c r="E60" s="302"/>
      <c r="F60" s="303"/>
      <c r="G60" s="303"/>
      <c r="H60" s="303"/>
      <c r="I60" s="303"/>
      <c r="J60" s="304" t="s">
        <v>306</v>
      </c>
      <c r="K60" s="305"/>
      <c r="L60" s="413"/>
      <c r="M60" s="417"/>
      <c r="N60" s="898" t="s">
        <v>301</v>
      </c>
      <c r="O60" s="899"/>
      <c r="P60" s="900"/>
    </row>
    <row r="61" spans="2:40">
      <c r="B61" s="301" t="s">
        <v>320</v>
      </c>
      <c r="C61" s="300" t="s">
        <v>319</v>
      </c>
      <c r="D61" s="281">
        <v>50</v>
      </c>
      <c r="E61" s="302"/>
      <c r="F61" s="303"/>
      <c r="G61" s="303"/>
      <c r="H61" s="303"/>
      <c r="I61" s="303"/>
      <c r="J61" s="304" t="s">
        <v>306</v>
      </c>
      <c r="K61" s="305"/>
      <c r="L61" s="413"/>
      <c r="M61" s="417"/>
      <c r="N61" s="898" t="s">
        <v>301</v>
      </c>
      <c r="O61" s="899"/>
      <c r="P61" s="900"/>
    </row>
    <row r="62" spans="2:40">
      <c r="B62" s="398" t="s">
        <v>385</v>
      </c>
      <c r="C62" s="397" t="s">
        <v>387</v>
      </c>
      <c r="D62" s="384">
        <v>551.4</v>
      </c>
      <c r="E62" s="302"/>
      <c r="F62" s="303"/>
      <c r="G62" s="303"/>
      <c r="H62" s="303"/>
      <c r="I62" s="303"/>
      <c r="J62" s="304" t="s">
        <v>306</v>
      </c>
      <c r="K62" s="305"/>
      <c r="L62" s="413"/>
      <c r="M62" s="417"/>
      <c r="N62" s="898" t="s">
        <v>301</v>
      </c>
      <c r="O62" s="899"/>
      <c r="P62" s="900"/>
    </row>
    <row r="63" spans="2:40">
      <c r="B63" s="398" t="s">
        <v>444</v>
      </c>
      <c r="C63" s="397" t="s">
        <v>387</v>
      </c>
      <c r="D63" s="282">
        <v>400</v>
      </c>
      <c r="E63" s="302"/>
      <c r="F63" s="303"/>
      <c r="G63" s="303"/>
      <c r="H63" s="303"/>
      <c r="I63" s="303"/>
      <c r="J63" s="304"/>
      <c r="K63" s="305"/>
      <c r="L63" s="413"/>
      <c r="M63" s="417"/>
      <c r="N63" s="898" t="s">
        <v>301</v>
      </c>
      <c r="O63" s="899"/>
      <c r="P63" s="900"/>
    </row>
    <row r="64" spans="2:40">
      <c r="B64" s="398" t="s">
        <v>386</v>
      </c>
      <c r="C64" s="397" t="s">
        <v>387</v>
      </c>
      <c r="D64" s="384">
        <v>336.45</v>
      </c>
      <c r="E64" s="302"/>
      <c r="F64" s="303"/>
      <c r="G64" s="303"/>
      <c r="H64" s="303"/>
      <c r="I64" s="303"/>
      <c r="J64" s="304" t="s">
        <v>306</v>
      </c>
      <c r="K64" s="305"/>
      <c r="L64" s="413"/>
      <c r="M64" s="417"/>
      <c r="N64" s="898" t="s">
        <v>301</v>
      </c>
      <c r="O64" s="899"/>
      <c r="P64" s="900"/>
    </row>
    <row r="65" spans="2:16">
      <c r="B65" s="398" t="s">
        <v>388</v>
      </c>
      <c r="C65" s="397" t="s">
        <v>387</v>
      </c>
      <c r="D65" s="384">
        <v>399.54</v>
      </c>
      <c r="E65" s="302"/>
      <c r="F65" s="303"/>
      <c r="G65" s="303"/>
      <c r="H65" s="303"/>
      <c r="I65" s="303"/>
      <c r="J65" s="304" t="s">
        <v>306</v>
      </c>
      <c r="K65" s="305"/>
      <c r="L65" s="413"/>
      <c r="M65" s="417"/>
      <c r="N65" s="898" t="s">
        <v>301</v>
      </c>
      <c r="O65" s="899"/>
      <c r="P65" s="900"/>
    </row>
    <row r="66" spans="2:16">
      <c r="B66" s="398" t="s">
        <v>389</v>
      </c>
      <c r="C66" s="397" t="s">
        <v>387</v>
      </c>
      <c r="D66" s="384">
        <v>500</v>
      </c>
      <c r="E66" s="302"/>
      <c r="F66" s="303"/>
      <c r="G66" s="303"/>
      <c r="H66" s="303"/>
      <c r="I66" s="303"/>
      <c r="J66" s="304" t="s">
        <v>306</v>
      </c>
      <c r="K66" s="305"/>
      <c r="L66" s="413"/>
      <c r="M66" s="417"/>
      <c r="N66" s="898" t="s">
        <v>301</v>
      </c>
      <c r="O66" s="899"/>
      <c r="P66" s="900"/>
    </row>
    <row r="67" spans="2:16">
      <c r="B67" s="301" t="s">
        <v>440</v>
      </c>
      <c r="C67" s="397" t="s">
        <v>387</v>
      </c>
      <c r="D67" s="281">
        <v>480</v>
      </c>
      <c r="E67" s="302"/>
      <c r="F67" s="303"/>
      <c r="G67" s="303"/>
      <c r="H67" s="303"/>
      <c r="I67" s="303"/>
      <c r="J67" s="304"/>
      <c r="K67" s="305"/>
      <c r="L67" s="413"/>
      <c r="M67" s="417"/>
      <c r="N67" s="898" t="s">
        <v>301</v>
      </c>
      <c r="O67" s="899"/>
      <c r="P67" s="900"/>
    </row>
    <row r="68" spans="2:16">
      <c r="B68" s="398" t="s">
        <v>390</v>
      </c>
      <c r="C68" s="397" t="s">
        <v>387</v>
      </c>
      <c r="D68" s="384">
        <v>481.31</v>
      </c>
      <c r="E68" s="302"/>
      <c r="F68" s="303"/>
      <c r="G68" s="303"/>
      <c r="H68" s="303"/>
      <c r="I68" s="303"/>
      <c r="J68" s="304" t="s">
        <v>306</v>
      </c>
      <c r="K68" s="305"/>
      <c r="L68" s="413"/>
      <c r="M68" s="417"/>
      <c r="N68" s="898" t="s">
        <v>301</v>
      </c>
      <c r="O68" s="899"/>
      <c r="P68" s="900"/>
    </row>
    <row r="69" spans="2:16">
      <c r="B69" s="299" t="s">
        <v>183</v>
      </c>
      <c r="C69" s="300" t="s">
        <v>74</v>
      </c>
      <c r="D69" s="281">
        <v>65</v>
      </c>
      <c r="E69" s="302"/>
      <c r="F69" s="303"/>
      <c r="G69" s="303"/>
      <c r="H69" s="303"/>
      <c r="I69" s="303"/>
      <c r="J69" s="304" t="s">
        <v>306</v>
      </c>
      <c r="K69" s="305"/>
      <c r="L69" s="413"/>
      <c r="M69" s="417"/>
      <c r="N69" s="898" t="s">
        <v>301</v>
      </c>
      <c r="O69" s="899"/>
      <c r="P69" s="900"/>
    </row>
    <row r="70" spans="2:16">
      <c r="B70" s="299" t="s">
        <v>401</v>
      </c>
      <c r="C70" s="300" t="s">
        <v>74</v>
      </c>
      <c r="D70" s="281">
        <v>65</v>
      </c>
      <c r="E70" s="302"/>
      <c r="F70" s="303"/>
      <c r="G70" s="303"/>
      <c r="H70" s="303"/>
      <c r="I70" s="303"/>
      <c r="J70" s="304"/>
      <c r="K70" s="305"/>
      <c r="L70" s="413"/>
      <c r="M70" s="417"/>
      <c r="N70" s="905" t="s">
        <v>597</v>
      </c>
      <c r="O70" s="906"/>
      <c r="P70" s="907"/>
    </row>
    <row r="71" spans="2:16">
      <c r="B71" s="299" t="s">
        <v>429</v>
      </c>
      <c r="C71" s="300" t="s">
        <v>73</v>
      </c>
      <c r="D71" s="281">
        <v>3</v>
      </c>
      <c r="E71" s="302"/>
      <c r="F71" s="303"/>
      <c r="G71" s="303"/>
      <c r="H71" s="303"/>
      <c r="I71" s="303"/>
      <c r="J71" s="304"/>
      <c r="K71" s="305"/>
      <c r="L71" s="413"/>
      <c r="M71" s="417"/>
      <c r="N71" s="905" t="s">
        <v>597</v>
      </c>
      <c r="O71" s="906"/>
      <c r="P71" s="907"/>
    </row>
    <row r="72" spans="2:16">
      <c r="B72" s="299" t="s">
        <v>403</v>
      </c>
      <c r="C72" s="300" t="s">
        <v>73</v>
      </c>
      <c r="D72" s="281">
        <v>55</v>
      </c>
      <c r="E72" s="302"/>
      <c r="F72" s="303"/>
      <c r="G72" s="303"/>
      <c r="H72" s="303"/>
      <c r="I72" s="303"/>
      <c r="J72" s="304"/>
      <c r="K72" s="305"/>
      <c r="L72" s="413"/>
      <c r="M72" s="417"/>
      <c r="N72" s="905" t="s">
        <v>597</v>
      </c>
      <c r="O72" s="906"/>
      <c r="P72" s="907"/>
    </row>
    <row r="73" spans="2:16">
      <c r="B73" s="299" t="s">
        <v>404</v>
      </c>
      <c r="C73" s="300" t="s">
        <v>73</v>
      </c>
      <c r="D73" s="281">
        <v>20</v>
      </c>
      <c r="E73" s="302"/>
      <c r="F73" s="303"/>
      <c r="G73" s="303"/>
      <c r="H73" s="303"/>
      <c r="I73" s="303"/>
      <c r="J73" s="304"/>
      <c r="K73" s="305"/>
      <c r="L73" s="413"/>
      <c r="M73" s="417"/>
      <c r="N73" s="905" t="s">
        <v>597</v>
      </c>
      <c r="O73" s="906"/>
      <c r="P73" s="907"/>
    </row>
    <row r="74" spans="2:16">
      <c r="B74" s="299" t="s">
        <v>410</v>
      </c>
      <c r="C74" s="300" t="s">
        <v>73</v>
      </c>
      <c r="D74" s="281">
        <v>10</v>
      </c>
      <c r="E74" s="302"/>
      <c r="F74" s="303"/>
      <c r="G74" s="303"/>
      <c r="H74" s="303"/>
      <c r="I74" s="303"/>
      <c r="J74" s="304"/>
      <c r="K74" s="305"/>
      <c r="L74" s="413"/>
      <c r="M74" s="417"/>
      <c r="N74" s="905" t="s">
        <v>597</v>
      </c>
      <c r="O74" s="906"/>
      <c r="P74" s="907"/>
    </row>
    <row r="75" spans="2:16">
      <c r="B75" s="299" t="s">
        <v>431</v>
      </c>
      <c r="C75" s="300" t="s">
        <v>68</v>
      </c>
      <c r="D75" s="281">
        <v>12</v>
      </c>
      <c r="E75" s="302"/>
      <c r="F75" s="303"/>
      <c r="G75" s="303"/>
      <c r="H75" s="303"/>
      <c r="I75" s="303"/>
      <c r="J75" s="304"/>
      <c r="K75" s="305"/>
      <c r="L75" s="413"/>
      <c r="M75" s="417"/>
      <c r="N75" s="905" t="s">
        <v>597</v>
      </c>
      <c r="O75" s="906"/>
      <c r="P75" s="907"/>
    </row>
    <row r="76" spans="2:16">
      <c r="B76" s="301" t="s">
        <v>11</v>
      </c>
      <c r="C76" s="300" t="s">
        <v>73</v>
      </c>
      <c r="D76" s="281">
        <v>51.41</v>
      </c>
      <c r="E76" s="302"/>
      <c r="F76" s="303"/>
      <c r="G76" s="303"/>
      <c r="H76" s="303"/>
      <c r="I76" s="303"/>
      <c r="J76" s="304" t="s">
        <v>306</v>
      </c>
      <c r="K76" s="305"/>
      <c r="L76" s="413"/>
      <c r="M76" s="417"/>
      <c r="N76" s="898" t="s">
        <v>301</v>
      </c>
      <c r="O76" s="899"/>
      <c r="P76" s="900"/>
    </row>
    <row r="77" spans="2:16">
      <c r="B77" s="301" t="s">
        <v>432</v>
      </c>
      <c r="C77" s="300" t="s">
        <v>73</v>
      </c>
      <c r="D77" s="282">
        <v>130</v>
      </c>
      <c r="E77" s="302"/>
      <c r="F77" s="303"/>
      <c r="G77" s="303"/>
      <c r="H77" s="303"/>
      <c r="I77" s="303"/>
      <c r="J77" s="304"/>
      <c r="K77" s="305"/>
      <c r="L77" s="413"/>
      <c r="M77" s="417"/>
      <c r="N77" s="386" t="s">
        <v>206</v>
      </c>
      <c r="O77" s="387"/>
      <c r="P77" s="388"/>
    </row>
    <row r="78" spans="2:16">
      <c r="B78" s="301" t="s">
        <v>321</v>
      </c>
      <c r="C78" s="300" t="s">
        <v>33</v>
      </c>
      <c r="D78" s="282">
        <v>45</v>
      </c>
      <c r="E78" s="306"/>
      <c r="F78" s="305"/>
      <c r="G78" s="305"/>
      <c r="H78" s="305"/>
      <c r="I78" s="305"/>
      <c r="J78" s="304" t="s">
        <v>306</v>
      </c>
      <c r="K78" s="305"/>
      <c r="L78" s="413"/>
      <c r="M78" s="417"/>
      <c r="N78" s="898" t="s">
        <v>301</v>
      </c>
      <c r="O78" s="899"/>
      <c r="P78" s="900"/>
    </row>
    <row r="79" spans="2:16">
      <c r="B79" s="301" t="s">
        <v>652</v>
      </c>
      <c r="C79" s="300" t="s">
        <v>34</v>
      </c>
      <c r="D79" s="281">
        <v>64.489999999999995</v>
      </c>
      <c r="E79" s="307"/>
      <c r="F79" s="308"/>
      <c r="G79" s="308"/>
      <c r="H79" s="308"/>
      <c r="I79" s="308"/>
      <c r="J79" s="304" t="s">
        <v>306</v>
      </c>
      <c r="K79" s="308"/>
      <c r="L79" s="414"/>
      <c r="M79" s="418"/>
      <c r="N79" s="898" t="s">
        <v>301</v>
      </c>
      <c r="O79" s="899"/>
      <c r="P79" s="900"/>
    </row>
    <row r="80" spans="2:16">
      <c r="B80" s="309"/>
      <c r="C80" s="310"/>
      <c r="D80" s="311"/>
      <c r="E80" s="312"/>
      <c r="F80" s="313"/>
      <c r="G80" s="313"/>
      <c r="H80" s="313"/>
      <c r="I80" s="313"/>
      <c r="J80" s="304"/>
      <c r="K80" s="313"/>
      <c r="L80" s="415"/>
      <c r="M80" s="419"/>
      <c r="N80" s="898"/>
      <c r="O80" s="899"/>
      <c r="P80" s="900"/>
    </row>
    <row r="81" spans="2:16">
      <c r="B81" s="309"/>
      <c r="C81" s="310"/>
      <c r="D81" s="311"/>
      <c r="E81" s="312"/>
      <c r="F81" s="313"/>
      <c r="G81" s="313"/>
      <c r="H81" s="313"/>
      <c r="I81" s="313"/>
      <c r="J81" s="304"/>
      <c r="K81" s="313"/>
      <c r="L81" s="415"/>
      <c r="M81" s="419"/>
      <c r="N81" s="898"/>
      <c r="O81" s="899"/>
      <c r="P81" s="900"/>
    </row>
    <row r="82" spans="2:16">
      <c r="B82" s="314"/>
      <c r="C82" s="314"/>
      <c r="D82" s="315"/>
      <c r="E82" s="312"/>
      <c r="F82" s="313"/>
      <c r="G82" s="313"/>
      <c r="H82" s="313"/>
      <c r="I82" s="313"/>
      <c r="J82" s="304" t="s">
        <v>306</v>
      </c>
      <c r="K82" s="313"/>
      <c r="L82" s="415"/>
      <c r="M82" s="420"/>
      <c r="N82" s="898"/>
      <c r="O82" s="899"/>
      <c r="P82" s="900"/>
    </row>
    <row r="83" spans="2:16">
      <c r="B83" s="314"/>
      <c r="C83" s="314"/>
      <c r="D83" s="315"/>
      <c r="E83" s="312"/>
      <c r="F83" s="313"/>
      <c r="G83" s="313"/>
      <c r="H83" s="313"/>
      <c r="I83" s="313"/>
      <c r="J83" s="304" t="s">
        <v>306</v>
      </c>
      <c r="K83" s="313"/>
      <c r="L83" s="415"/>
      <c r="M83" s="421"/>
      <c r="N83" s="898"/>
      <c r="O83" s="899"/>
      <c r="P83" s="900"/>
    </row>
    <row r="84" spans="2:16">
      <c r="B84" s="314"/>
      <c r="C84" s="314"/>
      <c r="D84" s="315"/>
      <c r="E84" s="312"/>
      <c r="F84" s="313"/>
      <c r="G84" s="313"/>
      <c r="H84" s="313"/>
      <c r="I84" s="313"/>
      <c r="J84" s="304" t="s">
        <v>306</v>
      </c>
      <c r="K84" s="313"/>
      <c r="L84" s="415"/>
      <c r="M84" s="419"/>
      <c r="N84" s="898"/>
      <c r="O84" s="899"/>
      <c r="P84" s="900"/>
    </row>
    <row r="85" spans="2:16">
      <c r="B85" s="314"/>
      <c r="C85" s="314"/>
      <c r="D85" s="315"/>
      <c r="E85" s="312"/>
      <c r="F85" s="313"/>
      <c r="G85" s="313"/>
      <c r="H85" s="313"/>
      <c r="I85" s="313"/>
      <c r="J85" s="304" t="s">
        <v>306</v>
      </c>
      <c r="K85" s="313"/>
      <c r="L85" s="415"/>
      <c r="M85" s="419"/>
      <c r="N85" s="898"/>
      <c r="O85" s="899"/>
      <c r="P85" s="900"/>
    </row>
    <row r="86" spans="2:16">
      <c r="B86" s="314"/>
      <c r="C86" s="314"/>
      <c r="D86" s="315"/>
      <c r="E86" s="316"/>
      <c r="F86" s="316"/>
      <c r="G86" s="316"/>
      <c r="H86" s="316"/>
      <c r="I86" s="316"/>
      <c r="J86" s="316"/>
      <c r="K86" s="316"/>
      <c r="L86" s="416"/>
      <c r="M86" s="416"/>
      <c r="N86" s="898"/>
      <c r="O86" s="899"/>
      <c r="P86" s="900"/>
    </row>
    <row r="90" spans="2:16">
      <c r="E90" s="895" t="s">
        <v>686</v>
      </c>
      <c r="F90" s="896"/>
      <c r="G90" s="896"/>
      <c r="H90" s="896"/>
      <c r="I90" s="897"/>
    </row>
    <row r="91" spans="2:16">
      <c r="E91" s="777" t="s">
        <v>687</v>
      </c>
      <c r="F91" s="778"/>
      <c r="G91" s="779" t="s">
        <v>110</v>
      </c>
      <c r="H91" s="780">
        <v>1.2</v>
      </c>
      <c r="I91" s="781" t="s">
        <v>688</v>
      </c>
    </row>
    <row r="92" spans="2:16">
      <c r="E92" s="782" t="s">
        <v>689</v>
      </c>
      <c r="F92" s="783"/>
      <c r="G92" s="784" t="s">
        <v>110</v>
      </c>
      <c r="H92" s="781">
        <v>1.45</v>
      </c>
      <c r="I92" s="781" t="s">
        <v>688</v>
      </c>
    </row>
    <row r="93" spans="2:16">
      <c r="E93" s="785" t="s">
        <v>690</v>
      </c>
      <c r="F93" s="783"/>
      <c r="G93" s="784" t="s">
        <v>110</v>
      </c>
      <c r="H93" s="786">
        <v>375</v>
      </c>
      <c r="I93" s="781" t="s">
        <v>49</v>
      </c>
    </row>
    <row r="94" spans="2:16">
      <c r="E94" s="785" t="s">
        <v>691</v>
      </c>
      <c r="F94" s="783"/>
      <c r="G94" s="784" t="s">
        <v>110</v>
      </c>
      <c r="H94" s="781">
        <f>1/1.45</f>
        <v>0.68965517241379315</v>
      </c>
      <c r="I94" s="781" t="s">
        <v>8</v>
      </c>
    </row>
    <row r="95" spans="2:16">
      <c r="E95" s="787" t="s">
        <v>692</v>
      </c>
      <c r="F95" s="788"/>
      <c r="G95" s="789" t="s">
        <v>110</v>
      </c>
      <c r="H95" s="790">
        <f>H93/H94*1</f>
        <v>543.75</v>
      </c>
      <c r="I95" s="790" t="s">
        <v>42</v>
      </c>
    </row>
  </sheetData>
  <mergeCells count="105">
    <mergeCell ref="N52:P52"/>
    <mergeCell ref="N54:P54"/>
    <mergeCell ref="N55:P55"/>
    <mergeCell ref="N57:P57"/>
    <mergeCell ref="N62:P62"/>
    <mergeCell ref="N64:P64"/>
    <mergeCell ref="L7:M7"/>
    <mergeCell ref="N7:P7"/>
    <mergeCell ref="L8:M8"/>
    <mergeCell ref="N8:P8"/>
    <mergeCell ref="L12:M12"/>
    <mergeCell ref="N12:P12"/>
    <mergeCell ref="L13:M13"/>
    <mergeCell ref="N13:P13"/>
    <mergeCell ref="E15:M15"/>
    <mergeCell ref="N15:P15"/>
    <mergeCell ref="L9:M9"/>
    <mergeCell ref="N9:P9"/>
    <mergeCell ref="L10:M10"/>
    <mergeCell ref="N10:P10"/>
    <mergeCell ref="L11:M11"/>
    <mergeCell ref="N11:P11"/>
    <mergeCell ref="E16:M16"/>
    <mergeCell ref="N16:P16"/>
    <mergeCell ref="AE3:AJ3"/>
    <mergeCell ref="B4:B6"/>
    <mergeCell ref="C4:C6"/>
    <mergeCell ref="E4:J4"/>
    <mergeCell ref="L4:M6"/>
    <mergeCell ref="N4:P6"/>
    <mergeCell ref="S4:U4"/>
    <mergeCell ref="E5:G5"/>
    <mergeCell ref="H5:J5"/>
    <mergeCell ref="B3:P3"/>
    <mergeCell ref="S3:X3"/>
    <mergeCell ref="Y3:AD3"/>
    <mergeCell ref="V4:X4"/>
    <mergeCell ref="Y4:AA4"/>
    <mergeCell ref="AB4:AD4"/>
    <mergeCell ref="AE4:AG4"/>
    <mergeCell ref="AH4:AJ4"/>
    <mergeCell ref="L23:M23"/>
    <mergeCell ref="N23:P23"/>
    <mergeCell ref="L24:M24"/>
    <mergeCell ref="N24:P24"/>
    <mergeCell ref="L17:M17"/>
    <mergeCell ref="N17:P17"/>
    <mergeCell ref="L21:M21"/>
    <mergeCell ref="N21:P21"/>
    <mergeCell ref="L18:M18"/>
    <mergeCell ref="N18:P18"/>
    <mergeCell ref="L19:M19"/>
    <mergeCell ref="L20:M20"/>
    <mergeCell ref="N19:P19"/>
    <mergeCell ref="N20:P20"/>
    <mergeCell ref="L22:M22"/>
    <mergeCell ref="N22:P22"/>
    <mergeCell ref="N80:P80"/>
    <mergeCell ref="N79:P79"/>
    <mergeCell ref="N65:P65"/>
    <mergeCell ref="N66:P66"/>
    <mergeCell ref="N68:P68"/>
    <mergeCell ref="L30:M30"/>
    <mergeCell ref="N30:P30"/>
    <mergeCell ref="N58:P58"/>
    <mergeCell ref="N69:P69"/>
    <mergeCell ref="N53:P53"/>
    <mergeCell ref="N59:P59"/>
    <mergeCell ref="N60:P60"/>
    <mergeCell ref="N61:P61"/>
    <mergeCell ref="N76:P76"/>
    <mergeCell ref="N78:P78"/>
    <mergeCell ref="N63:P63"/>
    <mergeCell ref="N41:P41"/>
    <mergeCell ref="N42:P42"/>
    <mergeCell ref="N43:P43"/>
    <mergeCell ref="N70:P70"/>
    <mergeCell ref="N71:P71"/>
    <mergeCell ref="N72:P72"/>
    <mergeCell ref="N73:P73"/>
    <mergeCell ref="N74:P74"/>
    <mergeCell ref="E90:I90"/>
    <mergeCell ref="N36:P36"/>
    <mergeCell ref="N28:P28"/>
    <mergeCell ref="N25:P25"/>
    <mergeCell ref="N31:P31"/>
    <mergeCell ref="N32:P32"/>
    <mergeCell ref="N33:P33"/>
    <mergeCell ref="N37:P37"/>
    <mergeCell ref="N38:P38"/>
    <mergeCell ref="N39:P39"/>
    <mergeCell ref="N86:P86"/>
    <mergeCell ref="L25:M25"/>
    <mergeCell ref="N81:P81"/>
    <mergeCell ref="N82:P82"/>
    <mergeCell ref="N83:P83"/>
    <mergeCell ref="N84:P84"/>
    <mergeCell ref="N85:P85"/>
    <mergeCell ref="N67:P67"/>
    <mergeCell ref="N27:P27"/>
    <mergeCell ref="L27:M27"/>
    <mergeCell ref="L26:M26"/>
    <mergeCell ref="N26:P26"/>
    <mergeCell ref="N75:P75"/>
    <mergeCell ref="N40:P40"/>
  </mergeCells>
  <dataValidations count="1">
    <dataValidation type="list" allowBlank="1" showInputMessage="1" showErrorMessage="1" sqref="L7:M14 M17:M24 L54:M57 L17:L52 M26:M52" xr:uid="{00000000-0002-0000-0200-000000000000}">
      <formula1>$BB$5:$BB$7</formula1>
    </dataValidation>
  </dataValidations>
  <hyperlinks>
    <hyperlink ref="N40" r:id="rId1" xr:uid="{00000000-0004-0000-0200-000000000000}"/>
    <hyperlink ref="N41" r:id="rId2" xr:uid="{00000000-0004-0000-0200-000001000000}"/>
    <hyperlink ref="N42" r:id="rId3" xr:uid="{00000000-0004-0000-0200-000002000000}"/>
    <hyperlink ref="N43" r:id="rId4" xr:uid="{00000000-0004-0000-0200-000003000000}"/>
  </hyperlinks>
  <pageMargins left="0.7" right="0.7" top="0.75" bottom="0.75" header="0.3" footer="0.3"/>
  <pageSetup paperSize="9" orientation="portrait" horizontalDpi="0" verticalDpi="0"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3"/>
  <sheetViews>
    <sheetView zoomScale="85" zoomScaleNormal="85" workbookViewId="0">
      <pane ySplit="3" topLeftCell="A31" activePane="bottomLeft" state="frozen"/>
      <selection pane="bottomLeft" activeCell="E11" sqref="E11"/>
    </sheetView>
  </sheetViews>
  <sheetFormatPr defaultColWidth="9" defaultRowHeight="17.399999999999999"/>
  <cols>
    <col min="1" max="1" width="5.88671875" style="16" customWidth="1"/>
    <col min="2" max="2" width="37.33203125" style="15" customWidth="1"/>
    <col min="3" max="3" width="9.88671875" style="14" customWidth="1"/>
    <col min="4" max="4" width="8.109375" style="15" customWidth="1"/>
    <col min="5" max="5" width="13.44140625" style="14" customWidth="1"/>
    <col min="6" max="6" width="8.88671875" style="17" customWidth="1"/>
    <col min="7" max="7" width="9.77734375" style="13" customWidth="1"/>
    <col min="8" max="8" width="9" style="13"/>
    <col min="9" max="9" width="9.21875" style="13" customWidth="1"/>
    <col min="10" max="16384" width="9" style="13"/>
  </cols>
  <sheetData>
    <row r="1" spans="1:7" ht="24.6">
      <c r="A1" s="955" t="s">
        <v>192</v>
      </c>
      <c r="B1" s="955"/>
      <c r="C1" s="955"/>
      <c r="D1" s="955"/>
      <c r="E1" s="955"/>
      <c r="F1" s="955"/>
      <c r="G1" s="955"/>
    </row>
    <row r="2" spans="1:7" ht="19.5" customHeight="1">
      <c r="A2" s="956" t="s">
        <v>695</v>
      </c>
      <c r="B2" s="956"/>
      <c r="C2" s="956"/>
      <c r="D2" s="956"/>
      <c r="E2" s="956"/>
      <c r="F2" s="956"/>
      <c r="G2" s="956"/>
    </row>
    <row r="3" spans="1:7" ht="16.5" customHeight="1">
      <c r="A3" s="220" t="s">
        <v>114</v>
      </c>
      <c r="B3" s="221" t="s">
        <v>1</v>
      </c>
      <c r="C3" s="221" t="s">
        <v>2</v>
      </c>
      <c r="D3" s="221" t="s">
        <v>3</v>
      </c>
      <c r="E3" s="221" t="s">
        <v>5</v>
      </c>
      <c r="F3" s="221" t="s">
        <v>113</v>
      </c>
      <c r="G3" s="222" t="s">
        <v>7</v>
      </c>
    </row>
    <row r="4" spans="1:7">
      <c r="A4" s="31">
        <v>1</v>
      </c>
      <c r="B4" s="53" t="s">
        <v>112</v>
      </c>
      <c r="C4" s="70"/>
      <c r="D4" s="53"/>
      <c r="E4" s="70"/>
      <c r="F4" s="109"/>
      <c r="G4" s="35"/>
    </row>
    <row r="5" spans="1:7">
      <c r="A5" s="24">
        <v>1.1000000000000001</v>
      </c>
      <c r="B5" s="54" t="s">
        <v>115</v>
      </c>
      <c r="C5" s="71"/>
      <c r="D5" s="55"/>
      <c r="E5" s="424">
        <f>ข้อมูลวัสดุ!D24</f>
        <v>250</v>
      </c>
      <c r="F5" s="107"/>
      <c r="G5" s="103" t="s">
        <v>42</v>
      </c>
    </row>
    <row r="6" spans="1:7">
      <c r="A6" s="24"/>
      <c r="B6" s="55" t="s">
        <v>203</v>
      </c>
      <c r="C6" s="71">
        <v>30</v>
      </c>
      <c r="D6" s="55" t="s">
        <v>45</v>
      </c>
      <c r="E6" s="424">
        <f>ข้อมูลโครงการ!P32</f>
        <v>65.11</v>
      </c>
      <c r="F6" s="107"/>
      <c r="G6" s="103" t="s">
        <v>42</v>
      </c>
    </row>
    <row r="7" spans="1:7">
      <c r="A7" s="25"/>
      <c r="B7" s="56" t="s">
        <v>47</v>
      </c>
      <c r="C7" s="72"/>
      <c r="D7" s="72"/>
      <c r="E7" s="93">
        <f>SUM(E5:E6)</f>
        <v>315.11</v>
      </c>
      <c r="F7" s="110"/>
      <c r="G7" s="104" t="s">
        <v>42</v>
      </c>
    </row>
    <row r="8" spans="1:7">
      <c r="A8" s="31">
        <v>1.2</v>
      </c>
      <c r="B8" s="57" t="s">
        <v>116</v>
      </c>
      <c r="C8" s="73"/>
      <c r="D8" s="58"/>
      <c r="E8" s="425">
        <f>ข้อมูลวัสดุ!D23</f>
        <v>250</v>
      </c>
      <c r="F8" s="111"/>
      <c r="G8" s="105" t="s">
        <v>42</v>
      </c>
    </row>
    <row r="9" spans="1:7">
      <c r="A9" s="24"/>
      <c r="B9" s="55" t="s">
        <v>203</v>
      </c>
      <c r="C9" s="71">
        <v>30</v>
      </c>
      <c r="D9" s="55" t="s">
        <v>45</v>
      </c>
      <c r="E9" s="94">
        <f>ข้อมูลโครงการ!P32</f>
        <v>65.11</v>
      </c>
      <c r="F9" s="107"/>
      <c r="G9" s="103" t="s">
        <v>42</v>
      </c>
    </row>
    <row r="10" spans="1:7">
      <c r="A10" s="25"/>
      <c r="B10" s="56" t="s">
        <v>47</v>
      </c>
      <c r="C10" s="72"/>
      <c r="D10" s="72"/>
      <c r="E10" s="93">
        <f>SUM(E8:E9)</f>
        <v>315.11</v>
      </c>
      <c r="F10" s="110"/>
      <c r="G10" s="104" t="s">
        <v>42</v>
      </c>
    </row>
    <row r="11" spans="1:7">
      <c r="A11" s="31">
        <v>1.3</v>
      </c>
      <c r="B11" s="57" t="s">
        <v>117</v>
      </c>
      <c r="C11" s="74"/>
      <c r="D11" s="58"/>
      <c r="E11" s="425">
        <f>ข้อมูลวัสดุ!D22</f>
        <v>680</v>
      </c>
      <c r="F11" s="111"/>
      <c r="G11" s="105" t="s">
        <v>42</v>
      </c>
    </row>
    <row r="12" spans="1:7">
      <c r="A12" s="24"/>
      <c r="B12" s="55" t="s">
        <v>204</v>
      </c>
      <c r="C12" s="71">
        <v>30</v>
      </c>
      <c r="D12" s="55" t="s">
        <v>45</v>
      </c>
      <c r="E12" s="94">
        <f>ข้อมูลโครงการ!P32</f>
        <v>65.11</v>
      </c>
      <c r="F12" s="107"/>
      <c r="G12" s="103" t="s">
        <v>42</v>
      </c>
    </row>
    <row r="13" spans="1:7">
      <c r="A13" s="25"/>
      <c r="B13" s="56" t="s">
        <v>48</v>
      </c>
      <c r="C13" s="72"/>
      <c r="D13" s="72"/>
      <c r="E13" s="93">
        <f>SUM(E11:E12)</f>
        <v>745.11</v>
      </c>
      <c r="F13" s="110"/>
      <c r="G13" s="104" t="s">
        <v>42</v>
      </c>
    </row>
    <row r="14" spans="1:7">
      <c r="A14" s="223">
        <v>1.4</v>
      </c>
      <c r="B14" s="57" t="s">
        <v>694</v>
      </c>
      <c r="C14" s="74"/>
      <c r="D14" s="58"/>
      <c r="E14" s="425">
        <f>ข้อมูลวัสดุ!D21</f>
        <v>543.75</v>
      </c>
      <c r="F14" s="111"/>
      <c r="G14" s="105" t="s">
        <v>42</v>
      </c>
    </row>
    <row r="15" spans="1:7">
      <c r="A15" s="223"/>
      <c r="B15" s="55" t="s">
        <v>423</v>
      </c>
      <c r="C15" s="71">
        <v>299</v>
      </c>
      <c r="D15" s="55" t="s">
        <v>45</v>
      </c>
      <c r="E15" s="94">
        <f>ข้อมูลโครงการ!P33</f>
        <v>651.82000000000005</v>
      </c>
      <c r="F15" s="107"/>
      <c r="G15" s="103" t="s">
        <v>42</v>
      </c>
    </row>
    <row r="16" spans="1:7">
      <c r="A16" s="223"/>
      <c r="B16" s="56" t="s">
        <v>48</v>
      </c>
      <c r="C16" s="72"/>
      <c r="D16" s="72"/>
      <c r="E16" s="93">
        <f>SUM(E14:E15)</f>
        <v>1195.5700000000002</v>
      </c>
      <c r="F16" s="110"/>
      <c r="G16" s="104" t="s">
        <v>42</v>
      </c>
    </row>
    <row r="17" spans="1:7">
      <c r="A17" s="31">
        <v>1.5</v>
      </c>
      <c r="B17" s="58" t="s">
        <v>185</v>
      </c>
      <c r="C17" s="73"/>
      <c r="D17" s="58"/>
      <c r="E17" s="425">
        <f>ข้อมูลวัสดุ!D18</f>
        <v>2149.5300000000002</v>
      </c>
      <c r="F17" s="111"/>
      <c r="G17" s="105" t="s">
        <v>49</v>
      </c>
    </row>
    <row r="18" spans="1:7">
      <c r="A18" s="24"/>
      <c r="B18" s="55" t="s">
        <v>199</v>
      </c>
      <c r="C18" s="71">
        <v>50</v>
      </c>
      <c r="D18" s="55" t="s">
        <v>45</v>
      </c>
      <c r="E18" s="424">
        <f>ข้อมูลโครงการ!R34</f>
        <v>77.099999999999994</v>
      </c>
      <c r="F18" s="107"/>
      <c r="G18" s="103" t="s">
        <v>49</v>
      </c>
    </row>
    <row r="19" spans="1:7">
      <c r="A19" s="25"/>
      <c r="B19" s="56" t="s">
        <v>50</v>
      </c>
      <c r="C19" s="72"/>
      <c r="D19" s="72"/>
      <c r="E19" s="93">
        <f>SUM(E17:E18)</f>
        <v>2226.63</v>
      </c>
      <c r="F19" s="110"/>
      <c r="G19" s="104" t="s">
        <v>49</v>
      </c>
    </row>
    <row r="20" spans="1:7">
      <c r="A20" s="31">
        <v>1.6</v>
      </c>
      <c r="B20" s="58" t="s">
        <v>409</v>
      </c>
      <c r="C20" s="73"/>
      <c r="D20" s="58"/>
      <c r="E20" s="425">
        <f>ข้อมูลวัสดุ!D17</f>
        <v>1962.62</v>
      </c>
      <c r="F20" s="111"/>
      <c r="G20" s="105" t="s">
        <v>49</v>
      </c>
    </row>
    <row r="21" spans="1:7">
      <c r="A21" s="24"/>
      <c r="B21" s="55" t="s">
        <v>199</v>
      </c>
      <c r="C21" s="71">
        <v>50</v>
      </c>
      <c r="D21" s="55" t="s">
        <v>45</v>
      </c>
      <c r="E21" s="424">
        <f>ข้อมูลโครงการ!R34</f>
        <v>77.099999999999994</v>
      </c>
      <c r="F21" s="107"/>
      <c r="G21" s="103" t="s">
        <v>49</v>
      </c>
    </row>
    <row r="22" spans="1:7">
      <c r="A22" s="25"/>
      <c r="B22" s="56" t="s">
        <v>50</v>
      </c>
      <c r="C22" s="72"/>
      <c r="D22" s="72"/>
      <c r="E22" s="93">
        <f>SUM(E20:E21)</f>
        <v>2039.7199999999998</v>
      </c>
      <c r="F22" s="110"/>
      <c r="G22" s="104" t="s">
        <v>49</v>
      </c>
    </row>
    <row r="23" spans="1:7">
      <c r="A23" s="31">
        <v>2</v>
      </c>
      <c r="B23" s="57" t="s">
        <v>124</v>
      </c>
      <c r="C23" s="75"/>
      <c r="D23" s="58"/>
      <c r="E23" s="95"/>
      <c r="F23" s="111"/>
      <c r="G23" s="35"/>
    </row>
    <row r="24" spans="1:7">
      <c r="A24" s="24">
        <v>2.1</v>
      </c>
      <c r="B24" s="54" t="s">
        <v>118</v>
      </c>
      <c r="C24" s="71"/>
      <c r="D24" s="55"/>
      <c r="E24" s="100">
        <f>ข้อมูลวัสดุ!D9</f>
        <v>21572.9</v>
      </c>
      <c r="F24" s="107"/>
      <c r="G24" s="103" t="s">
        <v>49</v>
      </c>
    </row>
    <row r="25" spans="1:7">
      <c r="A25" s="24"/>
      <c r="B25" s="55" t="s">
        <v>200</v>
      </c>
      <c r="C25" s="71">
        <v>50</v>
      </c>
      <c r="D25" s="55" t="s">
        <v>45</v>
      </c>
      <c r="E25" s="94">
        <f>ข้อมูลโครงการ!R34</f>
        <v>77.099999999999994</v>
      </c>
      <c r="F25" s="107"/>
      <c r="G25" s="103" t="s">
        <v>49</v>
      </c>
    </row>
    <row r="26" spans="1:7">
      <c r="A26" s="25"/>
      <c r="B26" s="56" t="s">
        <v>51</v>
      </c>
      <c r="C26" s="76"/>
      <c r="D26" s="56"/>
      <c r="E26" s="80">
        <f>SUM(E24:E25)</f>
        <v>21650</v>
      </c>
      <c r="F26" s="110"/>
      <c r="G26" s="104" t="s">
        <v>49</v>
      </c>
    </row>
    <row r="27" spans="1:7">
      <c r="A27" s="31">
        <v>2.2000000000000002</v>
      </c>
      <c r="B27" s="57" t="s">
        <v>119</v>
      </c>
      <c r="C27" s="73"/>
      <c r="D27" s="58"/>
      <c r="E27" s="426">
        <f>ข้อมูลวัสดุ!D7</f>
        <v>25345.89</v>
      </c>
      <c r="F27" s="111"/>
      <c r="G27" s="105" t="s">
        <v>49</v>
      </c>
    </row>
    <row r="28" spans="1:7">
      <c r="A28" s="24"/>
      <c r="B28" s="55" t="s">
        <v>201</v>
      </c>
      <c r="C28" s="71">
        <v>50</v>
      </c>
      <c r="D28" s="55" t="s">
        <v>45</v>
      </c>
      <c r="E28" s="94">
        <f>ข้อมูลโครงการ!R34</f>
        <v>77.099999999999994</v>
      </c>
      <c r="F28" s="107"/>
      <c r="G28" s="103" t="s">
        <v>49</v>
      </c>
    </row>
    <row r="29" spans="1:7">
      <c r="A29" s="25"/>
      <c r="B29" s="56" t="s">
        <v>51</v>
      </c>
      <c r="C29" s="76"/>
      <c r="D29" s="56"/>
      <c r="E29" s="80">
        <f>SUM(E27:E28)</f>
        <v>25422.989999999998</v>
      </c>
      <c r="F29" s="110"/>
      <c r="G29" s="104" t="s">
        <v>49</v>
      </c>
    </row>
    <row r="30" spans="1:7">
      <c r="A30" s="31">
        <v>2.2000000000000002</v>
      </c>
      <c r="B30" s="57" t="s">
        <v>188</v>
      </c>
      <c r="C30" s="73"/>
      <c r="D30" s="58"/>
      <c r="E30" s="426">
        <f>ข้อมูลวัสดุ!D8</f>
        <v>24122.91</v>
      </c>
      <c r="F30" s="111"/>
      <c r="G30" s="105" t="s">
        <v>49</v>
      </c>
    </row>
    <row r="31" spans="1:7">
      <c r="A31" s="24"/>
      <c r="B31" s="55" t="s">
        <v>201</v>
      </c>
      <c r="C31" s="71">
        <v>50</v>
      </c>
      <c r="D31" s="55" t="s">
        <v>45</v>
      </c>
      <c r="E31" s="94">
        <f>ข้อมูลโครงการ!R34</f>
        <v>77.099999999999994</v>
      </c>
      <c r="F31" s="107"/>
      <c r="G31" s="103" t="s">
        <v>49</v>
      </c>
    </row>
    <row r="32" spans="1:7">
      <c r="A32" s="25"/>
      <c r="B32" s="56" t="s">
        <v>51</v>
      </c>
      <c r="C32" s="76"/>
      <c r="D32" s="56"/>
      <c r="E32" s="80">
        <f>SUM(E30:E31)</f>
        <v>24200.01</v>
      </c>
      <c r="F32" s="110"/>
      <c r="G32" s="104" t="s">
        <v>49</v>
      </c>
    </row>
    <row r="33" spans="1:7">
      <c r="A33" s="31">
        <v>2.2999999999999998</v>
      </c>
      <c r="B33" s="57" t="s">
        <v>120</v>
      </c>
      <c r="C33" s="73"/>
      <c r="D33" s="58"/>
      <c r="E33" s="426">
        <f>ข้อมูลวัสดุ!D10</f>
        <v>16822.43</v>
      </c>
      <c r="F33" s="111"/>
      <c r="G33" s="105" t="s">
        <v>49</v>
      </c>
    </row>
    <row r="34" spans="1:7">
      <c r="A34" s="24"/>
      <c r="B34" s="55" t="s">
        <v>200</v>
      </c>
      <c r="C34" s="71">
        <v>50</v>
      </c>
      <c r="D34" s="55" t="s">
        <v>45</v>
      </c>
      <c r="E34" s="94">
        <f>ข้อมูลโครงการ!R34</f>
        <v>77.099999999999994</v>
      </c>
      <c r="F34" s="107"/>
      <c r="G34" s="103" t="s">
        <v>49</v>
      </c>
    </row>
    <row r="35" spans="1:7">
      <c r="A35" s="25"/>
      <c r="B35" s="56" t="s">
        <v>51</v>
      </c>
      <c r="C35" s="76"/>
      <c r="D35" s="56"/>
      <c r="E35" s="80">
        <f>SUM(E33:E34)</f>
        <v>16899.53</v>
      </c>
      <c r="F35" s="110"/>
      <c r="G35" s="104" t="s">
        <v>49</v>
      </c>
    </row>
    <row r="36" spans="1:7">
      <c r="A36" s="31">
        <v>2.4</v>
      </c>
      <c r="B36" s="57" t="s">
        <v>121</v>
      </c>
      <c r="C36" s="73"/>
      <c r="D36" s="58"/>
      <c r="E36" s="426">
        <f>ข้อมูลวัสดุ!D13</f>
        <v>25241.5</v>
      </c>
      <c r="F36" s="111"/>
      <c r="G36" s="105" t="s">
        <v>49</v>
      </c>
    </row>
    <row r="37" spans="1:7">
      <c r="A37" s="24"/>
      <c r="B37" s="55" t="s">
        <v>201</v>
      </c>
      <c r="C37" s="71">
        <v>50</v>
      </c>
      <c r="D37" s="55" t="s">
        <v>45</v>
      </c>
      <c r="E37" s="94">
        <f>ข้อมูลโครงการ!R34</f>
        <v>77.099999999999994</v>
      </c>
      <c r="F37" s="107"/>
      <c r="G37" s="103" t="s">
        <v>49</v>
      </c>
    </row>
    <row r="38" spans="1:7">
      <c r="A38" s="25"/>
      <c r="B38" s="56" t="s">
        <v>51</v>
      </c>
      <c r="C38" s="76"/>
      <c r="D38" s="56"/>
      <c r="E38" s="80">
        <f>SUM(E36:E37)</f>
        <v>25318.6</v>
      </c>
      <c r="F38" s="110"/>
      <c r="G38" s="104" t="s">
        <v>49</v>
      </c>
    </row>
    <row r="39" spans="1:7">
      <c r="A39" s="31">
        <v>2.5</v>
      </c>
      <c r="B39" s="57" t="s">
        <v>122</v>
      </c>
      <c r="C39" s="73"/>
      <c r="D39" s="58"/>
      <c r="E39" s="426">
        <f>ข้อมูลวัสดุ!D11</f>
        <v>24925.23</v>
      </c>
      <c r="F39" s="111" t="s">
        <v>75</v>
      </c>
      <c r="G39" s="105" t="s">
        <v>49</v>
      </c>
    </row>
    <row r="40" spans="1:7">
      <c r="A40" s="24"/>
      <c r="B40" s="55" t="s">
        <v>200</v>
      </c>
      <c r="C40" s="71">
        <v>74</v>
      </c>
      <c r="D40" s="55" t="s">
        <v>45</v>
      </c>
      <c r="E40" s="424">
        <f>ข้อมูลโครงการ!R35</f>
        <v>113.82</v>
      </c>
      <c r="F40" s="107"/>
      <c r="G40" s="103" t="s">
        <v>49</v>
      </c>
    </row>
    <row r="41" spans="1:7">
      <c r="A41" s="25"/>
      <c r="B41" s="56" t="s">
        <v>52</v>
      </c>
      <c r="C41" s="76"/>
      <c r="D41" s="56"/>
      <c r="E41" s="80">
        <f>SUM(E39:E40)</f>
        <v>25039.05</v>
      </c>
      <c r="F41" s="110"/>
      <c r="G41" s="104" t="s">
        <v>49</v>
      </c>
    </row>
    <row r="42" spans="1:7">
      <c r="A42" s="31">
        <v>2.6</v>
      </c>
      <c r="B42" s="58" t="s">
        <v>53</v>
      </c>
      <c r="C42" s="73"/>
      <c r="D42" s="58"/>
      <c r="E42" s="73">
        <v>35</v>
      </c>
      <c r="F42" s="111"/>
      <c r="G42" s="105" t="s">
        <v>54</v>
      </c>
    </row>
    <row r="43" spans="1:7">
      <c r="A43" s="24"/>
      <c r="B43" s="55" t="s">
        <v>202</v>
      </c>
      <c r="C43" s="71">
        <v>50</v>
      </c>
      <c r="D43" s="55" t="s">
        <v>45</v>
      </c>
      <c r="E43" s="94">
        <v>0</v>
      </c>
      <c r="F43" s="107"/>
      <c r="G43" s="103" t="s">
        <v>54</v>
      </c>
    </row>
    <row r="44" spans="1:7">
      <c r="A44" s="25"/>
      <c r="B44" s="56" t="s">
        <v>55</v>
      </c>
      <c r="C44" s="76"/>
      <c r="D44" s="56"/>
      <c r="E44" s="80">
        <f>SUM(E42:E43)</f>
        <v>35</v>
      </c>
      <c r="F44" s="110"/>
      <c r="G44" s="104" t="s">
        <v>54</v>
      </c>
    </row>
    <row r="45" spans="1:7">
      <c r="A45" s="31">
        <v>3</v>
      </c>
      <c r="B45" s="59" t="s">
        <v>125</v>
      </c>
      <c r="C45" s="73"/>
      <c r="D45" s="58"/>
      <c r="E45" s="73"/>
      <c r="F45" s="111"/>
      <c r="G45" s="35"/>
    </row>
    <row r="46" spans="1:7">
      <c r="A46" s="24">
        <v>3.1</v>
      </c>
      <c r="B46" s="60" t="s">
        <v>127</v>
      </c>
      <c r="C46" s="71"/>
      <c r="D46" s="55"/>
      <c r="E46" s="71"/>
      <c r="F46" s="107"/>
      <c r="G46" s="29"/>
    </row>
    <row r="47" spans="1:7">
      <c r="A47" s="24"/>
      <c r="B47" s="55" t="s">
        <v>126</v>
      </c>
      <c r="C47" s="71"/>
      <c r="D47" s="55"/>
      <c r="E47" s="71">
        <v>15</v>
      </c>
      <c r="F47" s="107"/>
      <c r="G47" s="103" t="s">
        <v>42</v>
      </c>
    </row>
    <row r="48" spans="1:7">
      <c r="A48" s="24"/>
      <c r="B48" s="55" t="s">
        <v>58</v>
      </c>
      <c r="C48" s="71"/>
      <c r="D48" s="55"/>
      <c r="E48" s="71">
        <f>ข้อมูลโครงการ!P36</f>
        <v>22.43</v>
      </c>
      <c r="F48" s="107"/>
      <c r="G48" s="103" t="s">
        <v>42</v>
      </c>
    </row>
    <row r="49" spans="1:7">
      <c r="A49" s="24"/>
      <c r="B49" s="55" t="s">
        <v>59</v>
      </c>
      <c r="C49" s="71">
        <v>10</v>
      </c>
      <c r="D49" s="55" t="s">
        <v>45</v>
      </c>
      <c r="E49" s="100">
        <f>ข้อมูลโครงการ!P30</f>
        <v>36.17</v>
      </c>
      <c r="F49" s="107"/>
      <c r="G49" s="103" t="s">
        <v>42</v>
      </c>
    </row>
    <row r="50" spans="1:7">
      <c r="A50" s="24"/>
      <c r="B50" s="55" t="s">
        <v>60</v>
      </c>
      <c r="C50" s="71"/>
      <c r="D50" s="55"/>
      <c r="E50" s="71">
        <f>SUM(E47:E49)</f>
        <v>73.599999999999994</v>
      </c>
      <c r="F50" s="107"/>
      <c r="G50" s="103" t="s">
        <v>42</v>
      </c>
    </row>
    <row r="51" spans="1:7">
      <c r="A51" s="24"/>
      <c r="B51" s="55" t="s">
        <v>82</v>
      </c>
      <c r="C51" s="423">
        <v>1</v>
      </c>
      <c r="D51" s="55"/>
      <c r="E51" s="71">
        <f>E50*C51</f>
        <v>73.599999999999994</v>
      </c>
      <c r="F51" s="107"/>
      <c r="G51" s="103" t="s">
        <v>42</v>
      </c>
    </row>
    <row r="52" spans="1:7">
      <c r="A52" s="24"/>
      <c r="B52" s="55" t="s">
        <v>63</v>
      </c>
      <c r="C52" s="71"/>
      <c r="D52" s="55"/>
      <c r="E52" s="71">
        <v>0</v>
      </c>
      <c r="F52" s="107"/>
      <c r="G52" s="103" t="s">
        <v>42</v>
      </c>
    </row>
    <row r="53" spans="1:7">
      <c r="A53" s="25"/>
      <c r="B53" s="56" t="s">
        <v>65</v>
      </c>
      <c r="C53" s="76"/>
      <c r="D53" s="56" t="s">
        <v>56</v>
      </c>
      <c r="E53" s="76">
        <f>SUM(E51:E52)</f>
        <v>73.599999999999994</v>
      </c>
      <c r="F53" s="110"/>
      <c r="G53" s="104" t="s">
        <v>42</v>
      </c>
    </row>
    <row r="54" spans="1:7">
      <c r="A54" s="31">
        <v>3.2</v>
      </c>
      <c r="B54" s="53" t="s">
        <v>128</v>
      </c>
      <c r="C54" s="77"/>
      <c r="D54" s="88"/>
      <c r="E54" s="77"/>
      <c r="F54" s="112"/>
      <c r="G54" s="35"/>
    </row>
    <row r="55" spans="1:7">
      <c r="A55" s="24"/>
      <c r="B55" s="60" t="s">
        <v>132</v>
      </c>
      <c r="C55" s="71"/>
      <c r="D55" s="55"/>
      <c r="E55" s="71"/>
      <c r="F55" s="107"/>
      <c r="G55" s="29"/>
    </row>
    <row r="56" spans="1:7">
      <c r="A56" s="24"/>
      <c r="B56" s="55" t="s">
        <v>131</v>
      </c>
      <c r="C56" s="78">
        <v>1600</v>
      </c>
      <c r="D56" s="55" t="s">
        <v>77</v>
      </c>
      <c r="E56" s="94">
        <v>34000</v>
      </c>
      <c r="F56" s="106"/>
      <c r="G56" s="106" t="s">
        <v>130</v>
      </c>
    </row>
    <row r="57" spans="1:7">
      <c r="A57" s="24"/>
      <c r="B57" s="55" t="s">
        <v>67</v>
      </c>
      <c r="C57" s="78"/>
      <c r="D57" s="55"/>
      <c r="E57" s="94">
        <v>1</v>
      </c>
      <c r="F57" s="106"/>
      <c r="G57" s="106" t="s">
        <v>68</v>
      </c>
    </row>
    <row r="58" spans="1:7">
      <c r="A58" s="24"/>
      <c r="B58" s="55" t="s">
        <v>70</v>
      </c>
      <c r="C58" s="78"/>
      <c r="D58" s="55"/>
      <c r="E58" s="94">
        <f>E56/2*1/C56*1/3</f>
        <v>3.5416666666666665</v>
      </c>
      <c r="F58" s="106"/>
      <c r="G58" s="106" t="s">
        <v>69</v>
      </c>
    </row>
    <row r="59" spans="1:7">
      <c r="A59" s="24"/>
      <c r="B59" s="55" t="s">
        <v>81</v>
      </c>
      <c r="C59" s="79"/>
      <c r="D59" s="55"/>
      <c r="E59" s="71"/>
      <c r="F59" s="107"/>
      <c r="G59" s="107"/>
    </row>
    <row r="60" spans="1:7">
      <c r="A60" s="24"/>
      <c r="B60" s="60" t="s">
        <v>66</v>
      </c>
      <c r="C60" s="79"/>
      <c r="D60" s="55"/>
      <c r="E60" s="71"/>
      <c r="F60" s="107"/>
      <c r="G60" s="107"/>
    </row>
    <row r="61" spans="1:7">
      <c r="A61" s="24"/>
      <c r="B61" s="55" t="s">
        <v>129</v>
      </c>
      <c r="C61" s="71"/>
      <c r="D61" s="55" t="s">
        <v>56</v>
      </c>
      <c r="E61" s="71">
        <f>E58</f>
        <v>3.5416666666666665</v>
      </c>
      <c r="F61" s="107"/>
      <c r="G61" s="107" t="s">
        <v>43</v>
      </c>
    </row>
    <row r="62" spans="1:7">
      <c r="A62" s="24"/>
      <c r="B62" s="55" t="s">
        <v>58</v>
      </c>
      <c r="C62" s="71"/>
      <c r="D62" s="55" t="s">
        <v>56</v>
      </c>
      <c r="E62" s="71">
        <f>ข้อมูลโครงการ!P36</f>
        <v>22.43</v>
      </c>
      <c r="F62" s="107"/>
      <c r="G62" s="107" t="s">
        <v>44</v>
      </c>
    </row>
    <row r="63" spans="1:7">
      <c r="A63" s="24"/>
      <c r="B63" s="55" t="s">
        <v>71</v>
      </c>
      <c r="C63" s="71">
        <v>5</v>
      </c>
      <c r="D63" s="55" t="s">
        <v>45</v>
      </c>
      <c r="E63" s="100">
        <f>ข้อมูลโครงการ!P28</f>
        <v>28.86</v>
      </c>
      <c r="F63" s="107" t="s">
        <v>42</v>
      </c>
      <c r="G63" s="107" t="s">
        <v>46</v>
      </c>
    </row>
    <row r="64" spans="1:7">
      <c r="A64" s="24"/>
      <c r="B64" s="61" t="s">
        <v>60</v>
      </c>
      <c r="C64" s="71"/>
      <c r="D64" s="55"/>
      <c r="E64" s="71">
        <f>SUM(E61:E63)</f>
        <v>54.831666666666663</v>
      </c>
      <c r="F64" s="107" t="s">
        <v>57</v>
      </c>
      <c r="G64" s="107" t="s">
        <v>61</v>
      </c>
    </row>
    <row r="65" spans="1:7">
      <c r="A65" s="24"/>
      <c r="B65" s="55" t="s">
        <v>123</v>
      </c>
      <c r="C65" s="423">
        <v>1</v>
      </c>
      <c r="D65" s="55"/>
      <c r="E65" s="71">
        <f>E64*C65</f>
        <v>54.831666666666663</v>
      </c>
      <c r="F65" s="107"/>
      <c r="G65" s="107" t="s">
        <v>62</v>
      </c>
    </row>
    <row r="66" spans="1:7">
      <c r="A66" s="24"/>
      <c r="B66" s="55" t="s">
        <v>63</v>
      </c>
      <c r="C66" s="71"/>
      <c r="D66" s="55"/>
      <c r="E66" s="71">
        <v>0</v>
      </c>
      <c r="F66" s="107"/>
      <c r="G66" s="107" t="s">
        <v>64</v>
      </c>
    </row>
    <row r="67" spans="1:7">
      <c r="A67" s="25"/>
      <c r="B67" s="62" t="s">
        <v>65</v>
      </c>
      <c r="C67" s="80"/>
      <c r="D67" s="62" t="s">
        <v>56</v>
      </c>
      <c r="E67" s="80">
        <f>SUM(E65:E66)</f>
        <v>54.831666666666663</v>
      </c>
      <c r="F67" s="113"/>
      <c r="G67" s="108"/>
    </row>
    <row r="68" spans="1:7">
      <c r="A68" s="31">
        <v>4</v>
      </c>
      <c r="B68" s="53" t="s">
        <v>182</v>
      </c>
      <c r="C68" s="70"/>
      <c r="D68" s="53"/>
      <c r="E68" s="70"/>
      <c r="F68" s="109"/>
      <c r="G68" s="35"/>
    </row>
    <row r="69" spans="1:7">
      <c r="A69" s="24"/>
      <c r="B69" s="66" t="s">
        <v>411</v>
      </c>
      <c r="C69" s="427">
        <v>138</v>
      </c>
      <c r="D69" s="63" t="s">
        <v>72</v>
      </c>
      <c r="E69" s="422">
        <f>ข้อมูลวัสดุ!D27</f>
        <v>1.87</v>
      </c>
      <c r="F69" s="114">
        <f>C69*E69</f>
        <v>258.06</v>
      </c>
      <c r="G69" s="29" t="s">
        <v>57</v>
      </c>
    </row>
    <row r="70" spans="1:7">
      <c r="A70" s="24"/>
      <c r="B70" s="64" t="s">
        <v>205</v>
      </c>
      <c r="C70" s="81">
        <v>16.010000000000002</v>
      </c>
      <c r="D70" s="63" t="s">
        <v>73</v>
      </c>
      <c r="E70" s="422">
        <f>E22/1000</f>
        <v>2.03972</v>
      </c>
      <c r="F70" s="114">
        <f>C70*E70</f>
        <v>32.655917200000005</v>
      </c>
      <c r="G70" s="29" t="s">
        <v>57</v>
      </c>
    </row>
    <row r="71" spans="1:7">
      <c r="A71" s="24"/>
      <c r="B71" s="64" t="s">
        <v>424</v>
      </c>
      <c r="C71" s="81">
        <v>0.4</v>
      </c>
      <c r="D71" s="63" t="s">
        <v>74</v>
      </c>
      <c r="E71" s="122">
        <f>ข้อมูลวัสดุ!D69</f>
        <v>65</v>
      </c>
      <c r="F71" s="114">
        <f>C71*E71</f>
        <v>26</v>
      </c>
      <c r="G71" s="29" t="s">
        <v>57</v>
      </c>
    </row>
    <row r="72" spans="1:7">
      <c r="A72" s="24"/>
      <c r="B72" s="66" t="s">
        <v>88</v>
      </c>
      <c r="C72" s="81">
        <v>0.05</v>
      </c>
      <c r="D72" s="63" t="s">
        <v>8</v>
      </c>
      <c r="E72" s="122">
        <f>E7</f>
        <v>315.11</v>
      </c>
      <c r="F72" s="114">
        <f>C72*E72</f>
        <v>15.755500000000001</v>
      </c>
      <c r="G72" s="29" t="s">
        <v>57</v>
      </c>
    </row>
    <row r="73" spans="1:7">
      <c r="A73" s="432"/>
      <c r="B73" s="428" t="s">
        <v>179</v>
      </c>
      <c r="C73" s="448">
        <v>10</v>
      </c>
      <c r="D73" s="435" t="s">
        <v>74</v>
      </c>
      <c r="E73" s="449">
        <v>1.6400000000000001E-2</v>
      </c>
      <c r="F73" s="114">
        <f>C73*E73</f>
        <v>0.16400000000000001</v>
      </c>
      <c r="G73" s="29" t="s">
        <v>57</v>
      </c>
    </row>
    <row r="74" spans="1:7">
      <c r="A74" s="432"/>
      <c r="B74" s="65" t="s">
        <v>412</v>
      </c>
      <c r="C74" s="441"/>
      <c r="D74" s="442"/>
      <c r="E74" s="443"/>
      <c r="F74" s="444">
        <f>SUM(F69:F73)</f>
        <v>332.63541720000001</v>
      </c>
      <c r="G74" s="29" t="s">
        <v>57</v>
      </c>
    </row>
    <row r="75" spans="1:7">
      <c r="A75" s="31">
        <v>5</v>
      </c>
      <c r="B75" s="53" t="s">
        <v>413</v>
      </c>
      <c r="C75" s="70"/>
      <c r="D75" s="53"/>
      <c r="E75" s="70"/>
      <c r="F75" s="109"/>
      <c r="G75" s="35"/>
    </row>
    <row r="76" spans="1:7">
      <c r="A76" s="24"/>
      <c r="B76" s="66" t="s">
        <v>414</v>
      </c>
      <c r="C76" s="427">
        <v>13</v>
      </c>
      <c r="D76" s="63" t="s">
        <v>72</v>
      </c>
      <c r="E76" s="122">
        <f>ข้อมูลวัสดุ!D28</f>
        <v>7.01</v>
      </c>
      <c r="F76" s="114">
        <f>C76*E76</f>
        <v>91.13</v>
      </c>
      <c r="G76" s="29" t="s">
        <v>57</v>
      </c>
    </row>
    <row r="77" spans="1:7">
      <c r="A77" s="24"/>
      <c r="B77" s="64" t="s">
        <v>205</v>
      </c>
      <c r="C77" s="81">
        <v>6.75</v>
      </c>
      <c r="D77" s="63" t="s">
        <v>73</v>
      </c>
      <c r="E77" s="422">
        <f>E22/1000</f>
        <v>2.03972</v>
      </c>
      <c r="F77" s="114">
        <f>C77*E77</f>
        <v>13.76811</v>
      </c>
      <c r="G77" s="29" t="s">
        <v>57</v>
      </c>
    </row>
    <row r="78" spans="1:7">
      <c r="A78" s="432"/>
      <c r="B78" s="428" t="s">
        <v>424</v>
      </c>
      <c r="C78" s="434">
        <v>0.18</v>
      </c>
      <c r="D78" s="435" t="s">
        <v>74</v>
      </c>
      <c r="E78" s="436">
        <f>ข้อมูลวัสดุ!D69</f>
        <v>65</v>
      </c>
      <c r="F78" s="114">
        <f>C78*E78</f>
        <v>11.7</v>
      </c>
      <c r="G78" s="29" t="s">
        <v>57</v>
      </c>
    </row>
    <row r="79" spans="1:7">
      <c r="A79" s="24"/>
      <c r="B79" s="440" t="s">
        <v>88</v>
      </c>
      <c r="C79" s="81">
        <v>0.03</v>
      </c>
      <c r="D79" s="63" t="s">
        <v>8</v>
      </c>
      <c r="E79" s="122">
        <f>E7</f>
        <v>315.11</v>
      </c>
      <c r="F79" s="114">
        <f>C79*E79</f>
        <v>9.4533000000000005</v>
      </c>
      <c r="G79" s="29" t="s">
        <v>57</v>
      </c>
    </row>
    <row r="80" spans="1:7">
      <c r="A80" s="432"/>
      <c r="B80" s="428" t="s">
        <v>179</v>
      </c>
      <c r="C80" s="448">
        <v>5</v>
      </c>
      <c r="D80" s="435" t="s">
        <v>74</v>
      </c>
      <c r="E80" s="449">
        <v>1.6400000000000001E-2</v>
      </c>
      <c r="F80" s="114">
        <f>C80*E80</f>
        <v>8.2000000000000003E-2</v>
      </c>
      <c r="G80" s="29" t="s">
        <v>57</v>
      </c>
    </row>
    <row r="81" spans="1:7">
      <c r="A81" s="52"/>
      <c r="B81" s="439" t="s">
        <v>417</v>
      </c>
      <c r="C81" s="429"/>
      <c r="D81" s="430"/>
      <c r="E81" s="431"/>
      <c r="F81" s="438">
        <f>SUM(F76:F79)</f>
        <v>126.05141</v>
      </c>
      <c r="G81" s="121"/>
    </row>
    <row r="82" spans="1:7">
      <c r="A82" s="31">
        <v>5</v>
      </c>
      <c r="B82" s="53" t="s">
        <v>425</v>
      </c>
      <c r="C82" s="70"/>
      <c r="D82" s="53"/>
      <c r="E82" s="70"/>
      <c r="F82" s="109"/>
      <c r="G82" s="35"/>
    </row>
    <row r="83" spans="1:7">
      <c r="A83" s="24"/>
      <c r="B83" s="66" t="s">
        <v>426</v>
      </c>
      <c r="C83" s="427">
        <v>9</v>
      </c>
      <c r="D83" s="63" t="s">
        <v>72</v>
      </c>
      <c r="E83" s="122">
        <f>ข้อมูลวัสดุ!D29</f>
        <v>25</v>
      </c>
      <c r="F83" s="114">
        <f>C83*E83</f>
        <v>225</v>
      </c>
      <c r="G83" s="29" t="s">
        <v>57</v>
      </c>
    </row>
    <row r="84" spans="1:7">
      <c r="A84" s="24"/>
      <c r="B84" s="64" t="s">
        <v>427</v>
      </c>
      <c r="C84" s="81">
        <v>3.84</v>
      </c>
      <c r="D84" s="63" t="s">
        <v>73</v>
      </c>
      <c r="E84" s="122">
        <f>ข้อมูลวัสดุ!D71</f>
        <v>3</v>
      </c>
      <c r="F84" s="114">
        <f>C84*E84</f>
        <v>11.52</v>
      </c>
      <c r="G84" s="29" t="s">
        <v>57</v>
      </c>
    </row>
    <row r="85" spans="1:7">
      <c r="A85" s="432"/>
      <c r="B85" s="428" t="s">
        <v>179</v>
      </c>
      <c r="C85" s="434">
        <v>3.51</v>
      </c>
      <c r="D85" s="435" t="s">
        <v>74</v>
      </c>
      <c r="E85" s="449">
        <v>1.6400000000000001E-2</v>
      </c>
      <c r="F85" s="114">
        <f>C85*E85</f>
        <v>5.7564000000000004E-2</v>
      </c>
      <c r="G85" s="29" t="s">
        <v>57</v>
      </c>
    </row>
    <row r="86" spans="1:7">
      <c r="A86" s="52"/>
      <c r="B86" s="439" t="s">
        <v>430</v>
      </c>
      <c r="C86" s="429"/>
      <c r="D86" s="430"/>
      <c r="E86" s="451"/>
      <c r="F86" s="438">
        <f>SUM(F83:F84)</f>
        <v>236.52</v>
      </c>
      <c r="G86" s="121"/>
    </row>
    <row r="87" spans="1:7">
      <c r="A87" s="31">
        <v>6</v>
      </c>
      <c r="B87" s="53" t="s">
        <v>79</v>
      </c>
      <c r="C87" s="77"/>
      <c r="D87" s="89"/>
      <c r="E87" s="77"/>
      <c r="F87" s="115"/>
      <c r="G87" s="35"/>
    </row>
    <row r="88" spans="1:7">
      <c r="A88" s="24"/>
      <c r="B88" s="66" t="s">
        <v>80</v>
      </c>
      <c r="C88" s="81">
        <v>0.5</v>
      </c>
      <c r="D88" s="90" t="s">
        <v>76</v>
      </c>
      <c r="E88" s="71">
        <f>ข้อมูลวัสดุ!D57</f>
        <v>560.75</v>
      </c>
      <c r="F88" s="116">
        <f>C88*E88</f>
        <v>280.375</v>
      </c>
      <c r="G88" s="29" t="s">
        <v>57</v>
      </c>
    </row>
    <row r="89" spans="1:7">
      <c r="A89" s="24"/>
      <c r="B89" s="440" t="s">
        <v>84</v>
      </c>
      <c r="C89" s="82">
        <v>0.15</v>
      </c>
      <c r="D89" s="26" t="s">
        <v>76</v>
      </c>
      <c r="E89" s="96">
        <f>ข้อมูลวัสดุ!D59</f>
        <v>607.48</v>
      </c>
      <c r="F89" s="116">
        <f>C89*E89</f>
        <v>91.122</v>
      </c>
      <c r="G89" s="29" t="s">
        <v>57</v>
      </c>
    </row>
    <row r="90" spans="1:7">
      <c r="A90" s="24"/>
      <c r="B90" s="447" t="s">
        <v>420</v>
      </c>
      <c r="C90" s="82">
        <v>0.15</v>
      </c>
      <c r="D90" s="26" t="s">
        <v>319</v>
      </c>
      <c r="E90" s="96">
        <f>ข้อมูลวัสดุ!D61</f>
        <v>50</v>
      </c>
      <c r="F90" s="116">
        <f>C90*E90</f>
        <v>7.5</v>
      </c>
      <c r="G90" s="29"/>
    </row>
    <row r="91" spans="1:7">
      <c r="A91" s="24"/>
      <c r="B91" s="433" t="s">
        <v>83</v>
      </c>
      <c r="C91" s="28">
        <v>0.125</v>
      </c>
      <c r="D91" s="26" t="s">
        <v>73</v>
      </c>
      <c r="E91" s="96">
        <f>ข้อมูลวัสดุ!D76</f>
        <v>51.41</v>
      </c>
      <c r="F91" s="116">
        <f>C91*E91</f>
        <v>6.4262499999999996</v>
      </c>
      <c r="G91" s="29" t="s">
        <v>57</v>
      </c>
    </row>
    <row r="92" spans="1:7">
      <c r="A92" s="52"/>
      <c r="B92" s="428" t="s">
        <v>421</v>
      </c>
      <c r="C92" s="87">
        <v>0.5</v>
      </c>
      <c r="D92" s="69" t="s">
        <v>422</v>
      </c>
      <c r="E92" s="446">
        <v>0</v>
      </c>
      <c r="F92" s="116">
        <f>C92*E92</f>
        <v>0</v>
      </c>
      <c r="G92" s="121"/>
    </row>
    <row r="93" spans="1:7">
      <c r="A93" s="25"/>
      <c r="B93" s="224" t="s">
        <v>418</v>
      </c>
      <c r="C93" s="84"/>
      <c r="D93" s="84"/>
      <c r="E93" s="84"/>
      <c r="F93" s="117">
        <f>SUM(F88:F92)</f>
        <v>385.42325</v>
      </c>
      <c r="G93" s="30" t="s">
        <v>57</v>
      </c>
    </row>
    <row r="94" spans="1:7">
      <c r="A94" s="31">
        <v>7</v>
      </c>
      <c r="B94" s="32" t="s">
        <v>187</v>
      </c>
      <c r="C94" s="33"/>
      <c r="D94" s="92"/>
      <c r="E94" s="33"/>
      <c r="F94" s="34"/>
      <c r="G94" s="35"/>
    </row>
    <row r="95" spans="1:7">
      <c r="A95" s="24"/>
      <c r="B95" s="64" t="str">
        <f>B70</f>
        <v>-  ปูนซีเมนต์ผสม (Cilica Cement)</v>
      </c>
      <c r="C95" s="445">
        <v>12.05</v>
      </c>
      <c r="D95" s="26" t="s">
        <v>73</v>
      </c>
      <c r="E95" s="97">
        <f>E22/1000</f>
        <v>2.03972</v>
      </c>
      <c r="F95" s="118">
        <f>C95*E95</f>
        <v>24.578626</v>
      </c>
      <c r="G95" s="29" t="s">
        <v>57</v>
      </c>
    </row>
    <row r="96" spans="1:7">
      <c r="A96" s="24"/>
      <c r="B96" s="64" t="s">
        <v>186</v>
      </c>
      <c r="C96" s="445">
        <v>0.5</v>
      </c>
      <c r="D96" s="26" t="s">
        <v>74</v>
      </c>
      <c r="E96" s="122">
        <f>ข้อมูลวัสดุ!D70</f>
        <v>65</v>
      </c>
      <c r="F96" s="118">
        <f>C96*E96</f>
        <v>32.5</v>
      </c>
      <c r="G96" s="29"/>
    </row>
    <row r="97" spans="1:7">
      <c r="A97" s="24"/>
      <c r="B97" s="64" t="s">
        <v>87</v>
      </c>
      <c r="C97" s="82">
        <v>0.04</v>
      </c>
      <c r="D97" s="26" t="s">
        <v>8</v>
      </c>
      <c r="E97" s="98">
        <f>E10</f>
        <v>315.11</v>
      </c>
      <c r="F97" s="118">
        <f>C97*E97</f>
        <v>12.6044</v>
      </c>
      <c r="G97" s="29" t="s">
        <v>57</v>
      </c>
    </row>
    <row r="98" spans="1:7">
      <c r="A98" s="432"/>
      <c r="B98" s="428" t="s">
        <v>179</v>
      </c>
      <c r="C98" s="434">
        <v>3</v>
      </c>
      <c r="D98" s="435" t="s">
        <v>74</v>
      </c>
      <c r="E98" s="449">
        <v>1.6400000000000001E-2</v>
      </c>
      <c r="F98" s="114">
        <f>C98*E98</f>
        <v>4.9200000000000008E-2</v>
      </c>
      <c r="G98" s="29" t="s">
        <v>57</v>
      </c>
    </row>
    <row r="99" spans="1:7">
      <c r="A99" s="25"/>
      <c r="B99" s="67" t="s">
        <v>419</v>
      </c>
      <c r="C99" s="67"/>
      <c r="D99" s="67"/>
      <c r="E99" s="67"/>
      <c r="F99" s="117">
        <f>SUM(F95:F98)</f>
        <v>69.732225999999997</v>
      </c>
      <c r="G99" s="108" t="s">
        <v>57</v>
      </c>
    </row>
    <row r="100" spans="1:7">
      <c r="A100" s="31">
        <v>8</v>
      </c>
      <c r="B100" s="32" t="s">
        <v>473</v>
      </c>
      <c r="C100" s="33"/>
      <c r="D100" s="92"/>
      <c r="E100" s="33"/>
      <c r="F100" s="34"/>
      <c r="G100" s="35"/>
    </row>
    <row r="101" spans="1:7">
      <c r="A101" s="24"/>
      <c r="B101" s="64" t="str">
        <f>B70</f>
        <v>-  ปูนซีเมนต์ผสม (Cilica Cement)</v>
      </c>
      <c r="C101" s="82">
        <v>3.36</v>
      </c>
      <c r="D101" s="26" t="s">
        <v>73</v>
      </c>
      <c r="E101" s="97">
        <f>E22/1000</f>
        <v>2.03972</v>
      </c>
      <c r="F101" s="118">
        <f>C101*E101</f>
        <v>6.8534591999999996</v>
      </c>
      <c r="G101" s="29" t="s">
        <v>57</v>
      </c>
    </row>
    <row r="102" spans="1:7">
      <c r="A102" s="24"/>
      <c r="B102" s="64" t="s">
        <v>88</v>
      </c>
      <c r="C102" s="82">
        <v>0.01</v>
      </c>
      <c r="D102" s="26" t="s">
        <v>8</v>
      </c>
      <c r="E102" s="123">
        <f>E7</f>
        <v>315.11</v>
      </c>
      <c r="F102" s="118">
        <f>C102*E102</f>
        <v>3.1511</v>
      </c>
      <c r="G102" s="29" t="s">
        <v>57</v>
      </c>
    </row>
    <row r="103" spans="1:7">
      <c r="A103" s="24"/>
      <c r="B103" s="64" t="s">
        <v>89</v>
      </c>
      <c r="C103" s="82">
        <v>0.02</v>
      </c>
      <c r="D103" s="26" t="s">
        <v>8</v>
      </c>
      <c r="E103" s="122">
        <f>E16</f>
        <v>1195.5700000000002</v>
      </c>
      <c r="F103" s="118">
        <f t="shared" ref="F103:F107" si="0">C103*E103</f>
        <v>23.911400000000004</v>
      </c>
      <c r="G103" s="29" t="s">
        <v>57</v>
      </c>
    </row>
    <row r="104" spans="1:7">
      <c r="A104" s="24"/>
      <c r="B104" s="64" t="s">
        <v>90</v>
      </c>
      <c r="C104" s="82">
        <v>1.8</v>
      </c>
      <c r="D104" s="26" t="s">
        <v>74</v>
      </c>
      <c r="E104" s="97">
        <v>1.6400000000000001E-2</v>
      </c>
      <c r="F104" s="118">
        <f t="shared" si="0"/>
        <v>2.9520000000000005E-2</v>
      </c>
      <c r="G104" s="29" t="s">
        <v>57</v>
      </c>
    </row>
    <row r="105" spans="1:7">
      <c r="A105" s="24"/>
      <c r="B105" s="64" t="s">
        <v>91</v>
      </c>
      <c r="C105" s="82">
        <v>0.41</v>
      </c>
      <c r="D105" s="26" t="s">
        <v>73</v>
      </c>
      <c r="E105" s="97">
        <f>E29/1000</f>
        <v>25.422989999999999</v>
      </c>
      <c r="F105" s="118">
        <f t="shared" si="0"/>
        <v>10.423425899999998</v>
      </c>
      <c r="G105" s="29" t="s">
        <v>57</v>
      </c>
    </row>
    <row r="106" spans="1:7">
      <c r="A106" s="24"/>
      <c r="B106" s="64" t="s">
        <v>92</v>
      </c>
      <c r="C106" s="82">
        <v>1.07</v>
      </c>
      <c r="D106" s="26" t="s">
        <v>73</v>
      </c>
      <c r="E106" s="97">
        <f>E32/1000</f>
        <v>24.200009999999999</v>
      </c>
      <c r="F106" s="118">
        <f t="shared" si="0"/>
        <v>25.894010699999999</v>
      </c>
      <c r="G106" s="29" t="s">
        <v>57</v>
      </c>
    </row>
    <row r="107" spans="1:7">
      <c r="A107" s="24"/>
      <c r="B107" s="64" t="s">
        <v>93</v>
      </c>
      <c r="C107" s="82">
        <v>0.04</v>
      </c>
      <c r="D107" s="26" t="s">
        <v>73</v>
      </c>
      <c r="E107" s="122">
        <f>ข้อมูลวัสดุ!D16</f>
        <v>39.25</v>
      </c>
      <c r="F107" s="118">
        <f t="shared" si="0"/>
        <v>1.57</v>
      </c>
      <c r="G107" s="29" t="s">
        <v>57</v>
      </c>
    </row>
    <row r="108" spans="1:7">
      <c r="A108" s="24"/>
      <c r="B108" s="64" t="s">
        <v>184</v>
      </c>
      <c r="C108" s="82">
        <v>0.1</v>
      </c>
      <c r="D108" s="26" t="s">
        <v>14</v>
      </c>
      <c r="E108" s="124">
        <f>ข้อมูลวัสดุ!D57</f>
        <v>560.75</v>
      </c>
      <c r="F108" s="118">
        <f t="shared" ref="F108:F109" si="1">C108*E108</f>
        <v>56.075000000000003</v>
      </c>
      <c r="G108" s="29" t="s">
        <v>57</v>
      </c>
    </row>
    <row r="109" spans="1:7">
      <c r="A109" s="24"/>
      <c r="B109" s="64" t="s">
        <v>83</v>
      </c>
      <c r="C109" s="82">
        <v>0.05</v>
      </c>
      <c r="D109" s="26" t="s">
        <v>73</v>
      </c>
      <c r="E109" s="97">
        <f>ข้อมูลวัสดุ!D76</f>
        <v>51.41</v>
      </c>
      <c r="F109" s="118">
        <f t="shared" si="1"/>
        <v>2.5705</v>
      </c>
      <c r="G109" s="29" t="s">
        <v>57</v>
      </c>
    </row>
    <row r="110" spans="1:7">
      <c r="A110" s="25"/>
      <c r="B110" s="67" t="s">
        <v>94</v>
      </c>
      <c r="C110" s="67"/>
      <c r="D110" s="67"/>
      <c r="E110" s="67"/>
      <c r="F110" s="117">
        <f>SUM(F101:F109)</f>
        <v>130.47841579999999</v>
      </c>
      <c r="G110" s="108" t="s">
        <v>57</v>
      </c>
    </row>
    <row r="111" spans="1:7">
      <c r="A111" s="31">
        <v>9</v>
      </c>
      <c r="B111" s="32" t="s">
        <v>181</v>
      </c>
      <c r="C111" s="33"/>
      <c r="D111" s="92"/>
      <c r="E111" s="33"/>
      <c r="F111" s="34"/>
      <c r="G111" s="35"/>
    </row>
    <row r="112" spans="1:7">
      <c r="A112" s="24"/>
      <c r="B112" s="64" t="str">
        <f>B70</f>
        <v>-  ปูนซีเมนต์ผสม (Cilica Cement)</v>
      </c>
      <c r="C112" s="82">
        <v>21.51</v>
      </c>
      <c r="D112" s="26" t="s">
        <v>73</v>
      </c>
      <c r="E112" s="97">
        <f>E22/1000</f>
        <v>2.03972</v>
      </c>
      <c r="F112" s="118">
        <f>C112*E112</f>
        <v>43.874377200000005</v>
      </c>
      <c r="G112" s="29" t="s">
        <v>57</v>
      </c>
    </row>
    <row r="113" spans="1:7">
      <c r="A113" s="24"/>
      <c r="B113" s="64" t="s">
        <v>88</v>
      </c>
      <c r="C113" s="82">
        <v>0.11</v>
      </c>
      <c r="D113" s="26" t="s">
        <v>8</v>
      </c>
      <c r="E113" s="123">
        <f>E7</f>
        <v>315.11</v>
      </c>
      <c r="F113" s="118">
        <f>C113*E113</f>
        <v>34.662100000000002</v>
      </c>
      <c r="G113" s="29" t="s">
        <v>57</v>
      </c>
    </row>
    <row r="114" spans="1:7">
      <c r="A114" s="24"/>
      <c r="B114" s="64" t="s">
        <v>90</v>
      </c>
      <c r="C114" s="82">
        <v>6</v>
      </c>
      <c r="D114" s="26" t="s">
        <v>74</v>
      </c>
      <c r="E114" s="85">
        <v>1.6400000000000001E-2</v>
      </c>
      <c r="F114" s="118">
        <f>C114*E114</f>
        <v>9.8400000000000015E-2</v>
      </c>
      <c r="G114" s="29" t="s">
        <v>57</v>
      </c>
    </row>
    <row r="115" spans="1:7">
      <c r="A115" s="25"/>
      <c r="B115" s="67" t="s">
        <v>95</v>
      </c>
      <c r="C115" s="67"/>
      <c r="D115" s="67"/>
      <c r="E115" s="99"/>
      <c r="F115" s="117">
        <f>SUM(F112:F114)</f>
        <v>78.634877200000005</v>
      </c>
      <c r="G115" s="108" t="s">
        <v>57</v>
      </c>
    </row>
    <row r="116" spans="1:7">
      <c r="A116" s="31">
        <v>10</v>
      </c>
      <c r="B116" s="32" t="s">
        <v>96</v>
      </c>
      <c r="C116" s="33"/>
      <c r="D116" s="92"/>
      <c r="E116" s="33"/>
      <c r="F116" s="34"/>
      <c r="G116" s="35"/>
    </row>
    <row r="117" spans="1:7">
      <c r="A117" s="24"/>
      <c r="B117" s="64" t="s">
        <v>178</v>
      </c>
      <c r="C117" s="82">
        <v>1.1000000000000001</v>
      </c>
      <c r="D117" s="26" t="s">
        <v>36</v>
      </c>
      <c r="E117" s="122">
        <f>ข้อมูลวัสดุ!D54</f>
        <v>112.15</v>
      </c>
      <c r="F117" s="118">
        <f>C117*E117</f>
        <v>123.36500000000002</v>
      </c>
      <c r="G117" s="29" t="s">
        <v>57</v>
      </c>
    </row>
    <row r="118" spans="1:7">
      <c r="A118" s="24"/>
      <c r="B118" s="64" t="str">
        <f>B70</f>
        <v>-  ปูนซีเมนต์ผสม (Cilica Cement)</v>
      </c>
      <c r="C118" s="82">
        <v>21.51</v>
      </c>
      <c r="D118" s="26" t="s">
        <v>13</v>
      </c>
      <c r="E118" s="97">
        <f>E22/1000</f>
        <v>2.03972</v>
      </c>
      <c r="F118" s="118">
        <f>C118*E118</f>
        <v>43.874377200000005</v>
      </c>
      <c r="G118" s="29" t="s">
        <v>57</v>
      </c>
    </row>
    <row r="119" spans="1:7">
      <c r="A119" s="24"/>
      <c r="B119" s="64" t="s">
        <v>175</v>
      </c>
      <c r="C119" s="82">
        <v>0.15</v>
      </c>
      <c r="D119" s="26" t="s">
        <v>13</v>
      </c>
      <c r="E119" s="122">
        <f>ข้อมูลวัสดุ!D72</f>
        <v>55</v>
      </c>
      <c r="F119" s="118">
        <f>C119*E119</f>
        <v>8.25</v>
      </c>
      <c r="G119" s="29" t="s">
        <v>57</v>
      </c>
    </row>
    <row r="120" spans="1:7">
      <c r="A120" s="24"/>
      <c r="B120" s="64" t="s">
        <v>88</v>
      </c>
      <c r="C120" s="82">
        <v>0.11</v>
      </c>
      <c r="D120" s="26" t="s">
        <v>8</v>
      </c>
      <c r="E120" s="125">
        <f>E7</f>
        <v>315.11</v>
      </c>
      <c r="F120" s="118">
        <f>C120*E120</f>
        <v>34.662100000000002</v>
      </c>
      <c r="G120" s="29" t="s">
        <v>57</v>
      </c>
    </row>
    <row r="121" spans="1:7">
      <c r="A121" s="24"/>
      <c r="B121" s="64" t="s">
        <v>179</v>
      </c>
      <c r="C121" s="82">
        <v>10</v>
      </c>
      <c r="D121" s="26" t="s">
        <v>74</v>
      </c>
      <c r="E121" s="85">
        <v>1.6400000000000001E-2</v>
      </c>
      <c r="F121" s="118">
        <f>C121*E121</f>
        <v>0.16400000000000001</v>
      </c>
      <c r="G121" s="29" t="s">
        <v>57</v>
      </c>
    </row>
    <row r="122" spans="1:7">
      <c r="A122" s="25"/>
      <c r="B122" s="67" t="s">
        <v>97</v>
      </c>
      <c r="C122" s="67"/>
      <c r="D122" s="67"/>
      <c r="E122" s="67"/>
      <c r="F122" s="117">
        <f>SUM(F117:F121)</f>
        <v>210.31547720000003</v>
      </c>
      <c r="G122" s="108" t="s">
        <v>57</v>
      </c>
    </row>
    <row r="123" spans="1:7">
      <c r="A123" s="31">
        <v>11</v>
      </c>
      <c r="B123" s="32" t="s">
        <v>471</v>
      </c>
      <c r="C123" s="33"/>
      <c r="D123" s="92"/>
      <c r="E123" s="33"/>
      <c r="F123" s="34"/>
      <c r="G123" s="35"/>
    </row>
    <row r="124" spans="1:7">
      <c r="A124" s="24"/>
      <c r="B124" s="64" t="s">
        <v>180</v>
      </c>
      <c r="C124" s="82">
        <v>1.1000000000000001</v>
      </c>
      <c r="D124" s="26" t="s">
        <v>36</v>
      </c>
      <c r="E124" s="122">
        <f>ข้อมูลวัสดุ!D55</f>
        <v>93.46</v>
      </c>
      <c r="F124" s="118">
        <f>C124*E124</f>
        <v>102.806</v>
      </c>
      <c r="G124" s="29" t="s">
        <v>57</v>
      </c>
    </row>
    <row r="125" spans="1:7">
      <c r="A125" s="24"/>
      <c r="B125" s="64" t="str">
        <f>B70</f>
        <v>-  ปูนซีเมนต์ผสม (Cilica Cement)</v>
      </c>
      <c r="C125" s="82">
        <v>21.51</v>
      </c>
      <c r="D125" s="26" t="s">
        <v>13</v>
      </c>
      <c r="E125" s="97">
        <f>E22/1000</f>
        <v>2.03972</v>
      </c>
      <c r="F125" s="118">
        <f>C125*E125</f>
        <v>43.874377200000005</v>
      </c>
      <c r="G125" s="29" t="s">
        <v>57</v>
      </c>
    </row>
    <row r="126" spans="1:7">
      <c r="A126" s="24"/>
      <c r="B126" s="64" t="s">
        <v>175</v>
      </c>
      <c r="C126" s="82">
        <v>0.2</v>
      </c>
      <c r="D126" s="26" t="s">
        <v>13</v>
      </c>
      <c r="E126" s="124">
        <f>E119</f>
        <v>55</v>
      </c>
      <c r="F126" s="118">
        <f>C126*E126</f>
        <v>11</v>
      </c>
      <c r="G126" s="29" t="s">
        <v>57</v>
      </c>
    </row>
    <row r="127" spans="1:7">
      <c r="A127" s="24"/>
      <c r="B127" s="64" t="s">
        <v>88</v>
      </c>
      <c r="C127" s="82">
        <v>0.11</v>
      </c>
      <c r="D127" s="26" t="s">
        <v>8</v>
      </c>
      <c r="E127" s="122">
        <f>E7</f>
        <v>315.11</v>
      </c>
      <c r="F127" s="118">
        <f>C127*E127</f>
        <v>34.662100000000002</v>
      </c>
      <c r="G127" s="29" t="s">
        <v>57</v>
      </c>
    </row>
    <row r="128" spans="1:7">
      <c r="A128" s="24"/>
      <c r="B128" s="64" t="s">
        <v>179</v>
      </c>
      <c r="C128" s="82">
        <v>10</v>
      </c>
      <c r="D128" s="26" t="s">
        <v>74</v>
      </c>
      <c r="E128" s="85">
        <v>1.6400000000000001E-2</v>
      </c>
      <c r="F128" s="118">
        <f>C128*E128</f>
        <v>0.16400000000000001</v>
      </c>
      <c r="G128" s="29" t="s">
        <v>57</v>
      </c>
    </row>
    <row r="129" spans="1:7">
      <c r="A129" s="25"/>
      <c r="B129" s="67" t="s">
        <v>97</v>
      </c>
      <c r="C129" s="67"/>
      <c r="D129" s="67"/>
      <c r="E129" s="67"/>
      <c r="F129" s="117">
        <f>SUM(F124:F128)</f>
        <v>192.50647720000001</v>
      </c>
      <c r="G129" s="108" t="s">
        <v>57</v>
      </c>
    </row>
    <row r="130" spans="1:7">
      <c r="A130" s="31">
        <v>12</v>
      </c>
      <c r="B130" s="32" t="s">
        <v>472</v>
      </c>
      <c r="C130" s="33"/>
      <c r="D130" s="92"/>
      <c r="E130" s="33"/>
      <c r="F130" s="34"/>
      <c r="G130" s="35"/>
    </row>
    <row r="131" spans="1:7">
      <c r="A131" s="24"/>
      <c r="B131" s="64" t="s">
        <v>408</v>
      </c>
      <c r="C131" s="82">
        <v>1.1000000000000001</v>
      </c>
      <c r="D131" s="26" t="s">
        <v>77</v>
      </c>
      <c r="E131" s="100">
        <f>ข้อมูลวัสดุ!D56</f>
        <v>220</v>
      </c>
      <c r="F131" s="118">
        <f t="shared" ref="F131:F135" si="2">C131*E131</f>
        <v>242.00000000000003</v>
      </c>
      <c r="G131" s="29" t="s">
        <v>57</v>
      </c>
    </row>
    <row r="132" spans="1:7">
      <c r="A132" s="24"/>
      <c r="B132" s="64" t="s">
        <v>174</v>
      </c>
      <c r="C132" s="82">
        <v>5.25</v>
      </c>
      <c r="D132" s="26" t="s">
        <v>13</v>
      </c>
      <c r="E132" s="100">
        <f>ข้อมูลวัสดุ!D73</f>
        <v>20</v>
      </c>
      <c r="F132" s="118">
        <f t="shared" si="2"/>
        <v>105</v>
      </c>
      <c r="G132" s="29" t="s">
        <v>57</v>
      </c>
    </row>
    <row r="133" spans="1:7">
      <c r="A133" s="24"/>
      <c r="B133" s="64" t="s">
        <v>175</v>
      </c>
      <c r="C133" s="82">
        <v>0.38</v>
      </c>
      <c r="D133" s="26" t="s">
        <v>13</v>
      </c>
      <c r="E133" s="100">
        <f>E119</f>
        <v>55</v>
      </c>
      <c r="F133" s="118">
        <f t="shared" si="2"/>
        <v>20.9</v>
      </c>
      <c r="G133" s="29" t="s">
        <v>57</v>
      </c>
    </row>
    <row r="134" spans="1:7">
      <c r="A134" s="24"/>
      <c r="B134" s="64" t="s">
        <v>176</v>
      </c>
      <c r="C134" s="82">
        <v>2</v>
      </c>
      <c r="D134" s="26" t="s">
        <v>74</v>
      </c>
      <c r="E134" s="85">
        <v>1.6400000000000001E-2</v>
      </c>
      <c r="F134" s="118">
        <f t="shared" si="2"/>
        <v>3.2800000000000003E-2</v>
      </c>
      <c r="G134" s="29" t="s">
        <v>57</v>
      </c>
    </row>
    <row r="135" spans="1:7">
      <c r="A135" s="24"/>
      <c r="B135" s="64" t="s">
        <v>177</v>
      </c>
      <c r="C135" s="82">
        <v>0.33</v>
      </c>
      <c r="D135" s="26" t="s">
        <v>35</v>
      </c>
      <c r="E135" s="100">
        <f>ข้อมูลวัสดุ!D75</f>
        <v>12</v>
      </c>
      <c r="F135" s="118">
        <f t="shared" si="2"/>
        <v>3.96</v>
      </c>
      <c r="G135" s="29" t="s">
        <v>57</v>
      </c>
    </row>
    <row r="136" spans="1:7">
      <c r="A136" s="25"/>
      <c r="B136" s="67" t="s">
        <v>97</v>
      </c>
      <c r="C136" s="67"/>
      <c r="D136" s="67"/>
      <c r="E136" s="67"/>
      <c r="F136" s="117">
        <f>SUM(F131:F135)</f>
        <v>371.89279999999997</v>
      </c>
      <c r="G136" s="108" t="s">
        <v>57</v>
      </c>
    </row>
    <row r="137" spans="1:7">
      <c r="A137" s="31">
        <v>13</v>
      </c>
      <c r="B137" s="32" t="s">
        <v>173</v>
      </c>
      <c r="C137" s="33"/>
      <c r="D137" s="92"/>
      <c r="E137" s="33"/>
      <c r="F137" s="34"/>
      <c r="G137" s="35"/>
    </row>
    <row r="138" spans="1:7">
      <c r="A138" s="24"/>
      <c r="B138" s="64" t="s">
        <v>99</v>
      </c>
      <c r="C138" s="82">
        <v>0.4</v>
      </c>
      <c r="D138" s="26" t="s">
        <v>36</v>
      </c>
      <c r="E138" s="96">
        <f>ข้อมูลวัสดุ!D52</f>
        <v>135.51</v>
      </c>
      <c r="F138" s="118">
        <f>C138*E138</f>
        <v>54.204000000000001</v>
      </c>
      <c r="G138" s="29" t="s">
        <v>57</v>
      </c>
    </row>
    <row r="139" spans="1:7">
      <c r="A139" s="24"/>
      <c r="B139" s="26" t="s">
        <v>170</v>
      </c>
      <c r="C139" s="82">
        <v>1</v>
      </c>
      <c r="D139" s="26" t="s">
        <v>36</v>
      </c>
      <c r="E139" s="100">
        <f>ข้อมูลวัสดุ!D53</f>
        <v>170</v>
      </c>
      <c r="F139" s="118">
        <f>C139*E139</f>
        <v>170</v>
      </c>
      <c r="G139" s="29" t="s">
        <v>57</v>
      </c>
    </row>
    <row r="140" spans="1:7">
      <c r="A140" s="24"/>
      <c r="B140" s="64" t="s">
        <v>98</v>
      </c>
      <c r="C140" s="82">
        <v>0.11</v>
      </c>
      <c r="D140" s="26" t="s">
        <v>73</v>
      </c>
      <c r="E140" s="100">
        <f>ข้อมูลวัสดุ!D77</f>
        <v>130</v>
      </c>
      <c r="F140" s="118">
        <f>C140*E140</f>
        <v>14.3</v>
      </c>
      <c r="G140" s="29" t="s">
        <v>57</v>
      </c>
    </row>
    <row r="141" spans="1:7">
      <c r="A141" s="24"/>
      <c r="B141" s="64" t="s">
        <v>171</v>
      </c>
      <c r="C141" s="82">
        <v>1</v>
      </c>
      <c r="D141" s="26" t="s">
        <v>36</v>
      </c>
      <c r="E141" s="81">
        <v>10</v>
      </c>
      <c r="F141" s="118">
        <f>C141*E141</f>
        <v>10</v>
      </c>
      <c r="G141" s="29" t="s">
        <v>57</v>
      </c>
    </row>
    <row r="142" spans="1:7">
      <c r="A142" s="25"/>
      <c r="B142" s="67" t="s">
        <v>172</v>
      </c>
      <c r="C142" s="83">
        <v>1</v>
      </c>
      <c r="D142" s="91" t="s">
        <v>36</v>
      </c>
      <c r="E142" s="83"/>
      <c r="F142" s="117">
        <f>SUM(F138:F141)</f>
        <v>248.50400000000002</v>
      </c>
      <c r="G142" s="108" t="s">
        <v>57</v>
      </c>
    </row>
    <row r="143" spans="1:7">
      <c r="A143" s="31">
        <v>14</v>
      </c>
      <c r="B143" s="32" t="s">
        <v>107</v>
      </c>
      <c r="C143" s="33"/>
      <c r="D143" s="92"/>
      <c r="E143" s="33"/>
      <c r="F143" s="34"/>
      <c r="G143" s="35"/>
    </row>
    <row r="144" spans="1:7">
      <c r="A144" s="24">
        <v>14.1</v>
      </c>
      <c r="B144" s="68" t="s">
        <v>438</v>
      </c>
      <c r="C144" s="82"/>
      <c r="D144" s="26"/>
      <c r="E144" s="82"/>
      <c r="F144" s="118"/>
      <c r="G144" s="29"/>
    </row>
    <row r="145" spans="1:7">
      <c r="A145" s="24"/>
      <c r="B145" s="26" t="s">
        <v>100</v>
      </c>
      <c r="C145" s="82">
        <v>0.1</v>
      </c>
      <c r="D145" s="26" t="s">
        <v>73</v>
      </c>
      <c r="E145" s="81">
        <f>ข้อมูลวัสดุ!D67/4</f>
        <v>120</v>
      </c>
      <c r="F145" s="118">
        <f>C145*E145</f>
        <v>12</v>
      </c>
      <c r="G145" s="29"/>
    </row>
    <row r="146" spans="1:7">
      <c r="A146" s="24"/>
      <c r="B146" s="26" t="s">
        <v>101</v>
      </c>
      <c r="C146" s="82">
        <v>0.04</v>
      </c>
      <c r="D146" s="26" t="s">
        <v>108</v>
      </c>
      <c r="E146" s="82">
        <f>ข้อมูลวัสดุ!D66</f>
        <v>500</v>
      </c>
      <c r="F146" s="118">
        <f>C146*E146</f>
        <v>20</v>
      </c>
      <c r="G146" s="29"/>
    </row>
    <row r="147" spans="1:7">
      <c r="A147" s="24"/>
      <c r="B147" s="26" t="s">
        <v>102</v>
      </c>
      <c r="C147" s="82">
        <v>7.0000000000000007E-2</v>
      </c>
      <c r="D147" s="26" t="s">
        <v>108</v>
      </c>
      <c r="E147" s="82">
        <f>ข้อมูลวัสดุ!D64</f>
        <v>336.45</v>
      </c>
      <c r="F147" s="118">
        <f>C147*E147</f>
        <v>23.551500000000001</v>
      </c>
      <c r="G147" s="29"/>
    </row>
    <row r="148" spans="1:7">
      <c r="A148" s="24"/>
      <c r="B148" s="26" t="s">
        <v>103</v>
      </c>
      <c r="C148" s="82">
        <v>1</v>
      </c>
      <c r="D148" s="26" t="s">
        <v>74</v>
      </c>
      <c r="E148" s="101">
        <v>1.6400000000000001E-2</v>
      </c>
      <c r="F148" s="119">
        <f>C148*E148</f>
        <v>1.6400000000000001E-2</v>
      </c>
      <c r="G148" s="29"/>
    </row>
    <row r="149" spans="1:7">
      <c r="A149" s="25"/>
      <c r="B149" s="67" t="s">
        <v>437</v>
      </c>
      <c r="C149" s="86"/>
      <c r="D149" s="27"/>
      <c r="E149" s="102" t="s">
        <v>110</v>
      </c>
      <c r="F149" s="120">
        <f>SUM(F145:F148)</f>
        <v>55.567900000000002</v>
      </c>
      <c r="G149" s="30"/>
    </row>
    <row r="150" spans="1:7">
      <c r="A150" s="24">
        <v>14.1</v>
      </c>
      <c r="B150" s="68" t="s">
        <v>439</v>
      </c>
      <c r="C150" s="82"/>
      <c r="D150" s="26"/>
      <c r="E150" s="82"/>
      <c r="F150" s="118"/>
      <c r="G150" s="29"/>
    </row>
    <row r="151" spans="1:7">
      <c r="A151" s="24"/>
      <c r="B151" s="26" t="s">
        <v>100</v>
      </c>
      <c r="C151" s="82">
        <v>0.1</v>
      </c>
      <c r="D151" s="26" t="s">
        <v>73</v>
      </c>
      <c r="E151" s="81">
        <f>ข้อมูลวัสดุ!D67/4</f>
        <v>120</v>
      </c>
      <c r="F151" s="118">
        <f>C151*E151</f>
        <v>12</v>
      </c>
      <c r="G151" s="29"/>
    </row>
    <row r="152" spans="1:7">
      <c r="A152" s="24"/>
      <c r="B152" s="26" t="s">
        <v>441</v>
      </c>
      <c r="C152" s="82">
        <v>0.04</v>
      </c>
      <c r="D152" s="26" t="s">
        <v>108</v>
      </c>
      <c r="E152" s="82">
        <f>ข้อมูลวัสดุ!D66</f>
        <v>500</v>
      </c>
      <c r="F152" s="118">
        <f>C152*E152</f>
        <v>20</v>
      </c>
      <c r="G152" s="29"/>
    </row>
    <row r="153" spans="1:7">
      <c r="A153" s="24"/>
      <c r="B153" s="26" t="s">
        <v>442</v>
      </c>
      <c r="C153" s="82">
        <v>7.0000000000000007E-2</v>
      </c>
      <c r="D153" s="26" t="s">
        <v>108</v>
      </c>
      <c r="E153" s="82">
        <f>ข้อมูลวัสดุ!D65</f>
        <v>399.54</v>
      </c>
      <c r="F153" s="118">
        <f>C153*E153</f>
        <v>27.967800000000004</v>
      </c>
      <c r="G153" s="29"/>
    </row>
    <row r="154" spans="1:7">
      <c r="A154" s="24"/>
      <c r="B154" s="26" t="s">
        <v>103</v>
      </c>
      <c r="C154" s="82">
        <v>1</v>
      </c>
      <c r="D154" s="26" t="s">
        <v>74</v>
      </c>
      <c r="E154" s="101">
        <v>1.6400000000000001E-2</v>
      </c>
      <c r="F154" s="119">
        <f>C154*E154</f>
        <v>1.6400000000000001E-2</v>
      </c>
      <c r="G154" s="29"/>
    </row>
    <row r="155" spans="1:7">
      <c r="A155" s="25"/>
      <c r="B155" s="67" t="s">
        <v>109</v>
      </c>
      <c r="C155" s="86"/>
      <c r="D155" s="27"/>
      <c r="E155" s="102" t="s">
        <v>110</v>
      </c>
      <c r="F155" s="120">
        <f>SUM(F151:F154)</f>
        <v>59.984200000000001</v>
      </c>
      <c r="G155" s="30"/>
    </row>
    <row r="156" spans="1:7">
      <c r="A156" s="223"/>
      <c r="B156" s="458"/>
      <c r="C156" s="459"/>
      <c r="D156" s="460"/>
      <c r="E156" s="461"/>
      <c r="F156" s="462"/>
      <c r="G156" s="450"/>
    </row>
    <row r="157" spans="1:7">
      <c r="A157" s="51">
        <v>14.2</v>
      </c>
      <c r="B157" s="32" t="s">
        <v>104</v>
      </c>
      <c r="C157" s="33"/>
      <c r="D157" s="92"/>
      <c r="E157" s="33"/>
      <c r="F157" s="34"/>
      <c r="G157" s="35"/>
    </row>
    <row r="158" spans="1:7">
      <c r="A158" s="24"/>
      <c r="B158" s="26" t="s">
        <v>443</v>
      </c>
      <c r="C158" s="28">
        <v>3.7999999999999999E-2</v>
      </c>
      <c r="D158" s="26" t="s">
        <v>108</v>
      </c>
      <c r="E158" s="82">
        <f>ข้อมูลวัสดุ!D63</f>
        <v>400</v>
      </c>
      <c r="F158" s="118">
        <f>C158*E158</f>
        <v>15.2</v>
      </c>
      <c r="G158" s="29"/>
    </row>
    <row r="159" spans="1:7">
      <c r="A159" s="24"/>
      <c r="B159" s="26" t="s">
        <v>105</v>
      </c>
      <c r="C159" s="28">
        <v>7.5999999999999998E-2</v>
      </c>
      <c r="D159" s="26" t="s">
        <v>108</v>
      </c>
      <c r="E159" s="82">
        <f>ข้อมูลวัสดุ!D62</f>
        <v>551.4</v>
      </c>
      <c r="F159" s="118">
        <f>C159*E159</f>
        <v>41.906399999999998</v>
      </c>
      <c r="G159" s="29"/>
    </row>
    <row r="160" spans="1:7">
      <c r="A160" s="24"/>
      <c r="B160" s="26" t="s">
        <v>106</v>
      </c>
      <c r="C160" s="28">
        <v>2.3E-2</v>
      </c>
      <c r="D160" s="26" t="s">
        <v>108</v>
      </c>
      <c r="E160" s="82">
        <f>ข้อมูลวัสดุ!D68</f>
        <v>481.31</v>
      </c>
      <c r="F160" s="118">
        <f>C160*E160</f>
        <v>11.070130000000001</v>
      </c>
      <c r="G160" s="29"/>
    </row>
    <row r="161" spans="1:7">
      <c r="A161" s="25"/>
      <c r="B161" s="67" t="s">
        <v>111</v>
      </c>
      <c r="C161" s="86"/>
      <c r="D161" s="27"/>
      <c r="E161" s="463" t="s">
        <v>110</v>
      </c>
      <c r="F161" s="117">
        <f>SUM(F158:F160)</f>
        <v>68.17653</v>
      </c>
      <c r="G161" s="30"/>
    </row>
    <row r="162" spans="1:7">
      <c r="A162" s="847"/>
      <c r="B162" s="848"/>
      <c r="C162" s="849"/>
      <c r="D162" s="850"/>
      <c r="E162" s="851"/>
      <c r="F162" s="852"/>
      <c r="G162" s="853"/>
    </row>
    <row r="163" spans="1:7">
      <c r="A163" s="847"/>
      <c r="B163" s="848"/>
      <c r="C163" s="849"/>
      <c r="D163" s="850"/>
      <c r="E163" s="851"/>
      <c r="F163" s="852"/>
      <c r="G163" s="853"/>
    </row>
    <row r="164" spans="1:7">
      <c r="A164" s="847"/>
      <c r="B164" s="848"/>
      <c r="C164" s="849"/>
      <c r="D164" s="850"/>
      <c r="E164" s="851"/>
      <c r="F164" s="852"/>
      <c r="G164" s="853"/>
    </row>
    <row r="165" spans="1:7">
      <c r="A165" s="847"/>
      <c r="B165" s="848"/>
      <c r="C165" s="849"/>
      <c r="D165" s="850"/>
      <c r="E165" s="851"/>
      <c r="F165" s="852"/>
      <c r="G165" s="853"/>
    </row>
    <row r="166" spans="1:7">
      <c r="A166" s="856"/>
      <c r="B166" s="855" t="s">
        <v>150</v>
      </c>
      <c r="C166" s="854" t="s">
        <v>142</v>
      </c>
      <c r="D166" s="854" t="s">
        <v>143</v>
      </c>
      <c r="E166" s="792" t="s">
        <v>693</v>
      </c>
      <c r="F166" s="857" t="s">
        <v>149</v>
      </c>
      <c r="G166" s="858"/>
    </row>
    <row r="167" spans="1:7">
      <c r="A167" s="793"/>
      <c r="B167" s="794" t="s">
        <v>531</v>
      </c>
      <c r="C167" s="795"/>
      <c r="D167" s="796"/>
      <c r="E167" s="796"/>
      <c r="F167" s="797"/>
      <c r="G167" s="798"/>
    </row>
    <row r="168" spans="1:7">
      <c r="A168" s="799"/>
      <c r="B168" s="800" t="s">
        <v>135</v>
      </c>
      <c r="C168" s="801">
        <v>0.222</v>
      </c>
      <c r="D168" s="802">
        <v>10</v>
      </c>
      <c r="E168" s="803">
        <f>C168*D168</f>
        <v>2.2200000000000002</v>
      </c>
      <c r="F168" s="804">
        <f>E168/1000</f>
        <v>2.2200000000000002E-3</v>
      </c>
      <c r="G168" s="805"/>
    </row>
    <row r="169" spans="1:7">
      <c r="A169" s="799"/>
      <c r="B169" s="800" t="s">
        <v>136</v>
      </c>
      <c r="C169" s="806">
        <v>0.499</v>
      </c>
      <c r="D169" s="802">
        <v>10</v>
      </c>
      <c r="E169" s="803">
        <f t="shared" ref="E169:E180" si="3">C169*D169</f>
        <v>4.99</v>
      </c>
      <c r="F169" s="804">
        <f>E169/1000</f>
        <v>4.9900000000000005E-3</v>
      </c>
      <c r="G169" s="805"/>
    </row>
    <row r="170" spans="1:7">
      <c r="A170" s="799"/>
      <c r="B170" s="800" t="s">
        <v>137</v>
      </c>
      <c r="C170" s="806">
        <v>0.88800000000000001</v>
      </c>
      <c r="D170" s="802">
        <v>10</v>
      </c>
      <c r="E170" s="803">
        <f t="shared" si="3"/>
        <v>8.8800000000000008</v>
      </c>
      <c r="F170" s="804">
        <f>E170/1000</f>
        <v>8.8800000000000007E-3</v>
      </c>
      <c r="G170" s="805"/>
    </row>
    <row r="171" spans="1:7">
      <c r="A171" s="799"/>
      <c r="B171" s="800" t="s">
        <v>138</v>
      </c>
      <c r="C171" s="806">
        <v>1.39</v>
      </c>
      <c r="D171" s="802">
        <v>10</v>
      </c>
      <c r="E171" s="803">
        <f t="shared" si="3"/>
        <v>13.899999999999999</v>
      </c>
      <c r="F171" s="804">
        <f t="shared" ref="F171:F179" si="4">E171/1000</f>
        <v>1.3899999999999999E-2</v>
      </c>
      <c r="G171" s="805"/>
    </row>
    <row r="172" spans="1:7">
      <c r="A172" s="799"/>
      <c r="B172" s="800" t="s">
        <v>139</v>
      </c>
      <c r="C172" s="806">
        <v>2.23</v>
      </c>
      <c r="D172" s="802">
        <v>10</v>
      </c>
      <c r="E172" s="803">
        <f t="shared" si="3"/>
        <v>22.3</v>
      </c>
      <c r="F172" s="804">
        <f t="shared" si="4"/>
        <v>2.23E-2</v>
      </c>
      <c r="G172" s="805"/>
    </row>
    <row r="173" spans="1:7">
      <c r="A173" s="799"/>
      <c r="B173" s="800" t="s">
        <v>140</v>
      </c>
      <c r="C173" s="806">
        <v>3.85</v>
      </c>
      <c r="D173" s="802">
        <v>10</v>
      </c>
      <c r="E173" s="803">
        <f t="shared" si="3"/>
        <v>38.5</v>
      </c>
      <c r="F173" s="804">
        <f t="shared" si="4"/>
        <v>3.85E-2</v>
      </c>
      <c r="G173" s="805"/>
    </row>
    <row r="174" spans="1:7">
      <c r="A174" s="807"/>
      <c r="B174" s="808" t="s">
        <v>141</v>
      </c>
      <c r="C174" s="809">
        <v>4.83</v>
      </c>
      <c r="D174" s="810">
        <v>10</v>
      </c>
      <c r="E174" s="811">
        <f t="shared" si="3"/>
        <v>48.3</v>
      </c>
      <c r="F174" s="812">
        <f t="shared" si="4"/>
        <v>4.8299999999999996E-2</v>
      </c>
      <c r="G174" s="813"/>
    </row>
    <row r="175" spans="1:7">
      <c r="A175" s="793"/>
      <c r="B175" s="794" t="s">
        <v>532</v>
      </c>
      <c r="C175" s="795"/>
      <c r="D175" s="814"/>
      <c r="E175" s="795"/>
      <c r="F175" s="815"/>
      <c r="G175" s="816"/>
    </row>
    <row r="176" spans="1:7">
      <c r="A176" s="799"/>
      <c r="B176" s="800" t="s">
        <v>144</v>
      </c>
      <c r="C176" s="806">
        <v>0.88800000000000001</v>
      </c>
      <c r="D176" s="802">
        <v>10</v>
      </c>
      <c r="E176" s="803">
        <f t="shared" si="3"/>
        <v>8.8800000000000008</v>
      </c>
      <c r="F176" s="817">
        <f t="shared" si="4"/>
        <v>8.8800000000000007E-3</v>
      </c>
      <c r="G176" s="818"/>
    </row>
    <row r="177" spans="1:10">
      <c r="A177" s="799"/>
      <c r="B177" s="800" t="s">
        <v>145</v>
      </c>
      <c r="C177" s="806">
        <v>1.58</v>
      </c>
      <c r="D177" s="802">
        <v>10</v>
      </c>
      <c r="E177" s="803">
        <f>C177*D177</f>
        <v>15.8</v>
      </c>
      <c r="F177" s="817">
        <f t="shared" si="4"/>
        <v>1.5800000000000002E-2</v>
      </c>
      <c r="G177" s="818"/>
    </row>
    <row r="178" spans="1:10">
      <c r="A178" s="799"/>
      <c r="B178" s="800" t="s">
        <v>146</v>
      </c>
      <c r="C178" s="806">
        <v>2.4700000000000002</v>
      </c>
      <c r="D178" s="802">
        <v>10</v>
      </c>
      <c r="E178" s="803">
        <f t="shared" si="3"/>
        <v>24.700000000000003</v>
      </c>
      <c r="F178" s="817">
        <f t="shared" si="4"/>
        <v>2.4700000000000003E-2</v>
      </c>
      <c r="G178" s="818"/>
    </row>
    <row r="179" spans="1:10">
      <c r="A179" s="799"/>
      <c r="B179" s="800" t="s">
        <v>147</v>
      </c>
      <c r="C179" s="806">
        <v>3.85</v>
      </c>
      <c r="D179" s="802">
        <v>10</v>
      </c>
      <c r="E179" s="803">
        <f t="shared" si="3"/>
        <v>38.5</v>
      </c>
      <c r="F179" s="817">
        <f t="shared" si="4"/>
        <v>3.85E-2</v>
      </c>
      <c r="G179" s="818"/>
    </row>
    <row r="180" spans="1:10">
      <c r="A180" s="807"/>
      <c r="B180" s="808" t="s">
        <v>148</v>
      </c>
      <c r="C180" s="809">
        <v>4.83</v>
      </c>
      <c r="D180" s="810">
        <v>10</v>
      </c>
      <c r="E180" s="811">
        <f t="shared" si="3"/>
        <v>48.3</v>
      </c>
      <c r="F180" s="819">
        <f>E180/1000</f>
        <v>4.8299999999999996E-2</v>
      </c>
      <c r="G180" s="820"/>
      <c r="H180" s="456"/>
      <c r="I180" s="456"/>
      <c r="J180" s="456"/>
    </row>
    <row r="181" spans="1:10">
      <c r="A181" s="821"/>
      <c r="B181" s="822" t="s">
        <v>528</v>
      </c>
      <c r="C181" s="823"/>
      <c r="D181" s="824"/>
      <c r="E181" s="825"/>
      <c r="F181" s="826"/>
      <c r="G181" s="827" t="s">
        <v>661</v>
      </c>
      <c r="H181" s="456"/>
      <c r="I181" s="456"/>
      <c r="J181" s="456"/>
    </row>
    <row r="182" spans="1:10" ht="20.399999999999999">
      <c r="A182" s="828"/>
      <c r="B182" s="829" t="s">
        <v>526</v>
      </c>
      <c r="C182" s="830">
        <f>E182/6</f>
        <v>4.5266666666666664</v>
      </c>
      <c r="D182" s="831">
        <v>6</v>
      </c>
      <c r="E182" s="832">
        <v>27.16</v>
      </c>
      <c r="F182" s="833">
        <f>E182/1000</f>
        <v>2.716E-2</v>
      </c>
      <c r="G182" s="834">
        <v>38</v>
      </c>
      <c r="H182" s="456"/>
      <c r="I182" s="514"/>
      <c r="J182" s="456"/>
    </row>
    <row r="183" spans="1:10" ht="20.399999999999999">
      <c r="A183" s="821"/>
      <c r="B183" s="829" t="s">
        <v>527</v>
      </c>
      <c r="C183" s="830">
        <f t="shared" ref="C183:C184" si="5">E183/6</f>
        <v>3.5850000000000004</v>
      </c>
      <c r="D183" s="831">
        <v>6</v>
      </c>
      <c r="E183" s="835">
        <v>21.51</v>
      </c>
      <c r="F183" s="833">
        <f t="shared" ref="F183:F184" si="6">E183/1000</f>
        <v>2.1510000000000001E-2</v>
      </c>
      <c r="G183" s="834">
        <v>34</v>
      </c>
      <c r="H183" s="456"/>
      <c r="I183" s="514"/>
      <c r="J183" s="456"/>
    </row>
    <row r="184" spans="1:10" ht="20.399999999999999">
      <c r="A184" s="821"/>
      <c r="B184" s="836" t="s">
        <v>18</v>
      </c>
      <c r="C184" s="837">
        <f t="shared" si="5"/>
        <v>3.9166666666666665</v>
      </c>
      <c r="D184" s="838">
        <v>6</v>
      </c>
      <c r="E184" s="839">
        <v>23.5</v>
      </c>
      <c r="F184" s="840">
        <f t="shared" si="6"/>
        <v>2.35E-2</v>
      </c>
      <c r="G184" s="841">
        <v>62</v>
      </c>
      <c r="H184" s="456"/>
      <c r="I184" s="514"/>
      <c r="J184" s="456"/>
    </row>
    <row r="185" spans="1:10" ht="20.399999999999999" customHeight="1">
      <c r="A185" s="821"/>
      <c r="B185" s="842"/>
      <c r="C185" s="958" t="s">
        <v>662</v>
      </c>
      <c r="D185" s="958"/>
      <c r="E185" s="958"/>
      <c r="F185" s="843" t="s">
        <v>530</v>
      </c>
      <c r="G185" s="844">
        <f>E182*G182</f>
        <v>1032.08</v>
      </c>
      <c r="H185" s="515"/>
      <c r="I185" s="513"/>
      <c r="J185" s="456"/>
    </row>
    <row r="186" spans="1:10" ht="20.399999999999999" customHeight="1">
      <c r="A186" s="821"/>
      <c r="B186" s="842"/>
      <c r="C186" s="958" t="s">
        <v>663</v>
      </c>
      <c r="D186" s="958"/>
      <c r="E186" s="958"/>
      <c r="F186" s="843" t="s">
        <v>530</v>
      </c>
      <c r="G186" s="845">
        <f>E183*G183</f>
        <v>731.34</v>
      </c>
      <c r="H186" s="512"/>
      <c r="I186" s="513"/>
    </row>
    <row r="187" spans="1:10" ht="20.399999999999999" customHeight="1">
      <c r="A187" s="821"/>
      <c r="B187" s="842"/>
      <c r="C187" s="958" t="s">
        <v>664</v>
      </c>
      <c r="D187" s="958"/>
      <c r="E187" s="958"/>
      <c r="F187" s="843" t="s">
        <v>530</v>
      </c>
      <c r="G187" s="845">
        <f>E184*G184</f>
        <v>1457</v>
      </c>
      <c r="H187" s="512"/>
      <c r="I187" s="513"/>
    </row>
    <row r="188" spans="1:10" ht="20.399999999999999">
      <c r="A188" s="821"/>
      <c r="B188" s="842"/>
      <c r="C188" s="957"/>
      <c r="D188" s="957"/>
      <c r="E188" s="957" t="s">
        <v>529</v>
      </c>
      <c r="F188" s="957"/>
      <c r="G188" s="846">
        <f>SUM(G185:G187)</f>
        <v>3220.42</v>
      </c>
      <c r="H188" s="511"/>
    </row>
    <row r="189" spans="1:10">
      <c r="A189" s="821"/>
      <c r="B189" s="496"/>
      <c r="C189" s="497"/>
      <c r="D189" s="496"/>
      <c r="E189" s="497"/>
      <c r="F189" s="516"/>
      <c r="G189" s="517"/>
    </row>
    <row r="190" spans="1:10">
      <c r="A190" s="821"/>
      <c r="B190" s="505" t="s">
        <v>517</v>
      </c>
      <c r="C190" s="500"/>
      <c r="D190" s="496"/>
      <c r="E190" s="497"/>
      <c r="F190" s="516"/>
      <c r="G190" s="517"/>
    </row>
    <row r="191" spans="1:10" ht="21">
      <c r="A191" s="821"/>
      <c r="B191" s="279" t="s">
        <v>523</v>
      </c>
      <c r="C191" s="498">
        <f>ROUNDDOWN(ข้อมูลวัสดุ!D12*F176,2)</f>
        <v>233.61</v>
      </c>
      <c r="D191" s="496"/>
      <c r="E191" s="497"/>
      <c r="F191" s="516"/>
      <c r="G191" s="517"/>
    </row>
    <row r="192" spans="1:10" ht="21">
      <c r="A192" s="821"/>
      <c r="B192" s="279" t="s">
        <v>524</v>
      </c>
      <c r="C192" s="499">
        <f>ROUNDDOWN(ข้อมูลวัสดุ!D13*F177,2)</f>
        <v>398.81</v>
      </c>
      <c r="D192" s="496"/>
      <c r="E192" s="497"/>
      <c r="F192" s="516"/>
      <c r="G192" s="517"/>
    </row>
    <row r="193" spans="1:7">
      <c r="A193" s="821"/>
      <c r="B193" s="505" t="s">
        <v>518</v>
      </c>
      <c r="C193" s="500"/>
      <c r="D193" s="496"/>
      <c r="E193" s="497"/>
      <c r="F193" s="516"/>
      <c r="G193" s="517"/>
    </row>
    <row r="194" spans="1:7" ht="21">
      <c r="A194" s="821"/>
      <c r="B194" s="495" t="s">
        <v>521</v>
      </c>
      <c r="C194" s="499">
        <f>ข้อมูลวัสดุ!D7*F168</f>
        <v>56.267875800000006</v>
      </c>
      <c r="D194" s="496"/>
      <c r="E194" s="497"/>
      <c r="F194" s="516"/>
      <c r="G194" s="517"/>
    </row>
    <row r="195" spans="1:7" ht="21">
      <c r="A195" s="821"/>
      <c r="B195" s="495" t="s">
        <v>522</v>
      </c>
      <c r="C195" s="499">
        <f>ROUNDDOWN(ข้อมูลวัสดุ!D8*F169,2)</f>
        <v>120.37</v>
      </c>
      <c r="D195" s="496"/>
      <c r="E195" s="497"/>
      <c r="F195" s="516"/>
      <c r="G195" s="517"/>
    </row>
    <row r="196" spans="1:7" ht="21">
      <c r="A196" s="821"/>
      <c r="B196" s="495" t="s">
        <v>519</v>
      </c>
      <c r="C196" s="499">
        <f>ROUNDDOWN(ข้อมูลวัสดุ!D9*F170,2)</f>
        <v>191.56</v>
      </c>
      <c r="D196" s="496"/>
      <c r="E196" s="497"/>
      <c r="F196" s="516"/>
      <c r="G196" s="517"/>
    </row>
    <row r="197" spans="1:7" ht="21">
      <c r="A197" s="821"/>
      <c r="B197" s="495" t="s">
        <v>520</v>
      </c>
      <c r="C197" s="499">
        <f>ROUNDDOWN(ข้อมูลวัสดุ!D10*F171,2)</f>
        <v>233.83</v>
      </c>
      <c r="D197" s="496"/>
      <c r="E197" s="497"/>
      <c r="F197" s="516"/>
      <c r="G197" s="517"/>
    </row>
    <row r="198" spans="1:7" ht="21">
      <c r="A198" s="821"/>
      <c r="B198" s="495" t="s">
        <v>525</v>
      </c>
      <c r="C198" s="499">
        <f>ROUNDDOWN(ข้อมูลวัสดุ!D11*F172,2)</f>
        <v>555.83000000000004</v>
      </c>
      <c r="D198" s="496"/>
      <c r="E198" s="497"/>
      <c r="F198" s="516"/>
      <c r="G198" s="517"/>
    </row>
    <row r="199" spans="1:7">
      <c r="A199" s="452"/>
      <c r="B199" s="457" t="s">
        <v>7</v>
      </c>
      <c r="C199" s="454"/>
      <c r="D199" s="453"/>
      <c r="E199" s="454"/>
      <c r="F199" s="455"/>
      <c r="G199" s="456"/>
    </row>
    <row r="200" spans="1:7">
      <c r="A200" s="16">
        <v>1</v>
      </c>
      <c r="B200" s="15" t="s">
        <v>436</v>
      </c>
      <c r="E200" s="18"/>
    </row>
    <row r="201" spans="1:7">
      <c r="C201" s="14" t="s">
        <v>435</v>
      </c>
    </row>
    <row r="202" spans="1:7">
      <c r="A202" s="16">
        <v>2</v>
      </c>
      <c r="B202" s="15" t="s">
        <v>593</v>
      </c>
    </row>
    <row r="203" spans="1:7">
      <c r="C203" s="14">
        <f>1*4%</f>
        <v>0.04</v>
      </c>
    </row>
  </sheetData>
  <mergeCells count="7">
    <mergeCell ref="A1:G1"/>
    <mergeCell ref="A2:G2"/>
    <mergeCell ref="C188:D188"/>
    <mergeCell ref="E188:F188"/>
    <mergeCell ref="C185:E185"/>
    <mergeCell ref="C186:E186"/>
    <mergeCell ref="C187:E187"/>
  </mergeCells>
  <phoneticPr fontId="17" type="noConversion"/>
  <printOptions horizontalCentered="1"/>
  <pageMargins left="0.59055118110236227" right="0.59055118110236227" top="0.59055118110236227" bottom="0" header="0" footer="0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60"/>
  <sheetViews>
    <sheetView tabSelected="1" view="pageBreakPreview" zoomScaleNormal="100" zoomScaleSheetLayoutView="100" workbookViewId="0">
      <selection activeCell="J6" sqref="J6"/>
    </sheetView>
  </sheetViews>
  <sheetFormatPr defaultColWidth="9" defaultRowHeight="21"/>
  <cols>
    <col min="1" max="1" width="6.109375" style="22" customWidth="1"/>
    <col min="2" max="2" width="4.88671875" style="20" customWidth="1"/>
    <col min="3" max="3" width="7.88671875" style="20" customWidth="1"/>
    <col min="4" max="4" width="39.33203125" style="20" customWidth="1"/>
    <col min="5" max="5" width="8.109375" style="534" customWidth="1"/>
    <col min="6" max="6" width="7.44140625" style="22" bestFit="1" customWidth="1"/>
    <col min="7" max="7" width="12.44140625" style="126" bestFit="1" customWidth="1"/>
    <col min="8" max="8" width="11" style="23" bestFit="1" customWidth="1"/>
    <col min="9" max="9" width="10.44140625" style="540" customWidth="1"/>
    <col min="10" max="10" width="11.44140625" style="23" customWidth="1"/>
    <col min="11" max="11" width="13.109375" style="20" bestFit="1" customWidth="1"/>
    <col min="12" max="12" width="11.21875" style="20" customWidth="1"/>
    <col min="13" max="16384" width="9" style="20"/>
  </cols>
  <sheetData>
    <row r="1" spans="1:12">
      <c r="A1" s="999" t="s">
        <v>151</v>
      </c>
      <c r="B1" s="999"/>
      <c r="C1" s="999"/>
      <c r="D1" s="999"/>
      <c r="E1" s="999"/>
      <c r="F1" s="999"/>
      <c r="G1" s="999"/>
      <c r="H1" s="999"/>
      <c r="I1" s="999"/>
      <c r="J1" s="999"/>
      <c r="K1" s="999"/>
      <c r="L1" s="375" t="s">
        <v>152</v>
      </c>
    </row>
    <row r="2" spans="1:12">
      <c r="A2" s="1006" t="s">
        <v>668</v>
      </c>
      <c r="B2" s="1006"/>
      <c r="C2" s="1006"/>
      <c r="D2" s="1009" t="s">
        <v>40</v>
      </c>
      <c r="E2" s="1009"/>
      <c r="F2" s="1009"/>
      <c r="G2" s="1009"/>
      <c r="H2" s="1009"/>
      <c r="I2" s="1009"/>
      <c r="J2" s="1009"/>
      <c r="K2" s="1009"/>
      <c r="L2" s="1009"/>
    </row>
    <row r="3" spans="1:12" s="146" customFormat="1" ht="20.399999999999999">
      <c r="A3" s="1005" t="s">
        <v>667</v>
      </c>
      <c r="B3" s="1005"/>
      <c r="C3" s="1005"/>
      <c r="D3" s="1007" t="str">
        <f>ข้อมูลโครงการ!L10</f>
        <v>ก่อสร้างอาคารศูนย์พัฒนาเด็กวัดศรีชมชื่น องค์การบริหารส่วนตำบลนาขมิ้น อำเภอโพนสวรรค์ จังหวัดนครพนม</v>
      </c>
      <c r="E3" s="1007"/>
      <c r="F3" s="1007"/>
      <c r="G3" s="1007"/>
      <c r="H3" s="1007"/>
      <c r="I3" s="1007"/>
      <c r="J3" s="1007"/>
      <c r="K3" s="1007"/>
      <c r="L3" s="1007"/>
    </row>
    <row r="4" spans="1:12">
      <c r="A4" s="1007" t="s">
        <v>669</v>
      </c>
      <c r="B4" s="1007"/>
      <c r="C4" s="1007"/>
      <c r="D4" s="1007" t="str">
        <f>ข้อมูลโครงการ!L13</f>
        <v>บ้านทุ่งน้อย หมู่ที่ 7 ตำบลนาขมิ้น อำเภอโพนสวรรค์ จังหวัดนครพนม</v>
      </c>
      <c r="E4" s="1007"/>
      <c r="F4" s="1007"/>
      <c r="G4" s="147" t="s">
        <v>156</v>
      </c>
      <c r="H4" s="1008" t="str">
        <f>ข้อมูลโครงการ!L14</f>
        <v>สถ.ศพด.1 กรมส่งเสริมการปกครองท้องถิ่น กระทรวงมหาดไทย</v>
      </c>
      <c r="I4" s="1008"/>
      <c r="J4" s="1008"/>
      <c r="K4" s="1008"/>
      <c r="L4" s="1008"/>
    </row>
    <row r="5" spans="1:12">
      <c r="A5" s="376" t="s">
        <v>374</v>
      </c>
      <c r="B5" s="148"/>
      <c r="C5" s="148"/>
      <c r="D5" s="1007" t="s">
        <v>379</v>
      </c>
      <c r="E5" s="1007"/>
      <c r="F5" s="1007"/>
      <c r="G5" s="148"/>
      <c r="H5" s="148"/>
      <c r="I5" s="535"/>
      <c r="J5" s="148"/>
      <c r="K5" s="148"/>
      <c r="L5" s="148"/>
    </row>
    <row r="6" spans="1:12">
      <c r="A6" s="959" t="s">
        <v>670</v>
      </c>
      <c r="B6" s="959"/>
      <c r="C6" s="959"/>
      <c r="D6" s="959"/>
      <c r="E6" s="959"/>
      <c r="F6" s="959"/>
      <c r="G6" s="147" t="s">
        <v>157</v>
      </c>
      <c r="H6" s="991">
        <f>ข้อมูลโครงการ!L7</f>
        <v>0</v>
      </c>
      <c r="I6" s="992"/>
      <c r="J6" s="148"/>
      <c r="K6" s="148"/>
      <c r="L6" s="148"/>
    </row>
    <row r="7" spans="1:12" s="19" customFormat="1">
      <c r="A7" s="1010" t="s">
        <v>0</v>
      </c>
      <c r="B7" s="993" t="s">
        <v>1</v>
      </c>
      <c r="C7" s="994"/>
      <c r="D7" s="995"/>
      <c r="E7" s="1011" t="s">
        <v>2</v>
      </c>
      <c r="F7" s="990" t="s">
        <v>3</v>
      </c>
      <c r="G7" s="990" t="s">
        <v>4</v>
      </c>
      <c r="H7" s="1010"/>
      <c r="I7" s="990" t="s">
        <v>78</v>
      </c>
      <c r="J7" s="1010"/>
      <c r="K7" s="989" t="s">
        <v>153</v>
      </c>
      <c r="L7" s="990" t="s">
        <v>7</v>
      </c>
    </row>
    <row r="8" spans="1:12">
      <c r="A8" s="1010"/>
      <c r="B8" s="996"/>
      <c r="C8" s="997"/>
      <c r="D8" s="998"/>
      <c r="E8" s="1011"/>
      <c r="F8" s="990"/>
      <c r="G8" s="149" t="s">
        <v>5</v>
      </c>
      <c r="H8" s="150" t="s">
        <v>6</v>
      </c>
      <c r="I8" s="525" t="s">
        <v>5</v>
      </c>
      <c r="J8" s="150" t="s">
        <v>6</v>
      </c>
      <c r="K8" s="989"/>
      <c r="L8" s="990"/>
    </row>
    <row r="9" spans="1:12">
      <c r="A9" s="164">
        <v>1</v>
      </c>
      <c r="B9" s="165" t="s">
        <v>533</v>
      </c>
      <c r="C9" s="165"/>
      <c r="D9" s="165"/>
      <c r="E9" s="520"/>
      <c r="F9" s="166"/>
      <c r="G9" s="167"/>
      <c r="H9" s="168"/>
      <c r="I9" s="520"/>
      <c r="J9" s="169"/>
      <c r="K9" s="169"/>
      <c r="L9" s="465"/>
    </row>
    <row r="10" spans="1:12">
      <c r="A10" s="152"/>
      <c r="B10" s="153" t="s">
        <v>169</v>
      </c>
      <c r="C10" s="153"/>
      <c r="D10" s="153"/>
      <c r="E10" s="521">
        <v>28</v>
      </c>
      <c r="F10" s="154" t="s">
        <v>8</v>
      </c>
      <c r="G10" s="155"/>
      <c r="H10" s="156"/>
      <c r="I10" s="501"/>
      <c r="J10" s="502"/>
      <c r="K10" s="157"/>
      <c r="L10" s="158"/>
    </row>
    <row r="11" spans="1:12">
      <c r="A11" s="170"/>
      <c r="B11" s="970" t="s">
        <v>511</v>
      </c>
      <c r="C11" s="970"/>
      <c r="D11" s="988"/>
      <c r="E11" s="522">
        <v>53</v>
      </c>
      <c r="F11" s="171" t="s">
        <v>8</v>
      </c>
      <c r="G11" s="471"/>
      <c r="H11" s="156"/>
      <c r="I11" s="501"/>
      <c r="J11" s="502"/>
      <c r="K11" s="157"/>
      <c r="L11" s="158"/>
    </row>
    <row r="12" spans="1:12">
      <c r="A12" s="170"/>
      <c r="B12" s="970" t="s">
        <v>447</v>
      </c>
      <c r="C12" s="970"/>
      <c r="D12" s="988"/>
      <c r="E12" s="522">
        <v>4</v>
      </c>
      <c r="F12" s="171" t="s">
        <v>8</v>
      </c>
      <c r="G12" s="471"/>
      <c r="H12" s="156"/>
      <c r="I12" s="501"/>
      <c r="J12" s="502"/>
      <c r="K12" s="157"/>
      <c r="L12" s="158"/>
    </row>
    <row r="13" spans="1:12">
      <c r="A13" s="170"/>
      <c r="B13" s="970" t="s">
        <v>448</v>
      </c>
      <c r="C13" s="970"/>
      <c r="D13" s="988"/>
      <c r="E13" s="522">
        <v>44</v>
      </c>
      <c r="F13" s="171" t="s">
        <v>8</v>
      </c>
      <c r="G13" s="472"/>
      <c r="H13" s="156"/>
      <c r="I13" s="501"/>
      <c r="J13" s="502"/>
      <c r="K13" s="157"/>
      <c r="L13" s="158"/>
    </row>
    <row r="14" spans="1:12">
      <c r="A14" s="170"/>
      <c r="B14" s="970" t="s">
        <v>516</v>
      </c>
      <c r="C14" s="970"/>
      <c r="D14" s="988"/>
      <c r="E14" s="522">
        <v>12</v>
      </c>
      <c r="F14" s="171" t="s">
        <v>477</v>
      </c>
      <c r="G14" s="472"/>
      <c r="H14" s="156"/>
      <c r="I14" s="501"/>
      <c r="J14" s="502"/>
      <c r="K14" s="157"/>
      <c r="L14" s="158"/>
    </row>
    <row r="15" spans="1:12">
      <c r="A15" s="170"/>
      <c r="B15" s="158" t="s">
        <v>133</v>
      </c>
      <c r="C15" s="158"/>
      <c r="D15" s="158"/>
      <c r="E15" s="522">
        <v>194</v>
      </c>
      <c r="F15" s="171" t="s">
        <v>477</v>
      </c>
      <c r="G15" s="471"/>
      <c r="H15" s="156"/>
      <c r="I15" s="501"/>
      <c r="J15" s="502"/>
      <c r="K15" s="157"/>
      <c r="L15" s="158"/>
    </row>
    <row r="16" spans="1:12">
      <c r="A16" s="170"/>
      <c r="B16" s="158" t="s">
        <v>134</v>
      </c>
      <c r="C16" s="158"/>
      <c r="D16" s="158"/>
      <c r="E16" s="522">
        <v>411</v>
      </c>
      <c r="F16" s="171" t="s">
        <v>477</v>
      </c>
      <c r="G16" s="472"/>
      <c r="H16" s="156"/>
      <c r="I16" s="501"/>
      <c r="J16" s="502"/>
      <c r="K16" s="157"/>
      <c r="L16" s="158"/>
    </row>
    <row r="17" spans="1:12">
      <c r="A17" s="170"/>
      <c r="B17" s="970" t="s">
        <v>10</v>
      </c>
      <c r="C17" s="970"/>
      <c r="D17" s="988"/>
      <c r="E17" s="522">
        <v>85</v>
      </c>
      <c r="F17" s="171" t="s">
        <v>13</v>
      </c>
      <c r="G17" s="473"/>
      <c r="H17" s="156"/>
      <c r="I17" s="502"/>
      <c r="J17" s="502"/>
      <c r="K17" s="157"/>
      <c r="L17" s="158"/>
    </row>
    <row r="18" spans="1:12">
      <c r="A18" s="170"/>
      <c r="B18" s="158" t="s">
        <v>85</v>
      </c>
      <c r="C18" s="158"/>
      <c r="D18" s="158"/>
      <c r="E18" s="522">
        <v>222</v>
      </c>
      <c r="F18" s="171" t="s">
        <v>14</v>
      </c>
      <c r="G18" s="473"/>
      <c r="H18" s="156"/>
      <c r="I18" s="501"/>
      <c r="J18" s="502"/>
      <c r="K18" s="157"/>
      <c r="L18" s="158"/>
    </row>
    <row r="19" spans="1:12">
      <c r="A19" s="170"/>
      <c r="B19" s="158" t="s">
        <v>86</v>
      </c>
      <c r="C19" s="158"/>
      <c r="D19" s="158"/>
      <c r="E19" s="522">
        <v>67</v>
      </c>
      <c r="F19" s="171" t="s">
        <v>14</v>
      </c>
      <c r="G19" s="471"/>
      <c r="H19" s="156"/>
      <c r="I19" s="502"/>
      <c r="J19" s="502"/>
      <c r="K19" s="157"/>
      <c r="L19" s="158"/>
    </row>
    <row r="20" spans="1:12">
      <c r="A20" s="173"/>
      <c r="B20" s="970" t="s">
        <v>11</v>
      </c>
      <c r="C20" s="970"/>
      <c r="D20" s="988"/>
      <c r="E20" s="522">
        <v>58</v>
      </c>
      <c r="F20" s="171" t="s">
        <v>13</v>
      </c>
      <c r="G20" s="471"/>
      <c r="H20" s="156"/>
      <c r="I20" s="502"/>
      <c r="J20" s="502"/>
      <c r="K20" s="157"/>
      <c r="L20" s="158"/>
    </row>
    <row r="21" spans="1:12">
      <c r="A21" s="219"/>
      <c r="B21" s="970" t="s">
        <v>512</v>
      </c>
      <c r="C21" s="970"/>
      <c r="D21" s="988"/>
      <c r="E21" s="523">
        <v>38</v>
      </c>
      <c r="F21" s="184" t="s">
        <v>34</v>
      </c>
      <c r="G21" s="473"/>
      <c r="H21" s="186"/>
      <c r="I21" s="503"/>
      <c r="J21" s="502"/>
      <c r="K21" s="157"/>
      <c r="L21" s="158"/>
    </row>
    <row r="22" spans="1:12">
      <c r="A22" s="219"/>
      <c r="B22" s="970" t="s">
        <v>513</v>
      </c>
      <c r="C22" s="970"/>
      <c r="D22" s="988"/>
      <c r="E22" s="523">
        <v>34</v>
      </c>
      <c r="F22" s="184" t="s">
        <v>34</v>
      </c>
      <c r="G22" s="473"/>
      <c r="H22" s="186"/>
      <c r="I22" s="503"/>
      <c r="J22" s="502"/>
      <c r="K22" s="157"/>
      <c r="L22" s="158"/>
    </row>
    <row r="23" spans="1:12">
      <c r="A23" s="219"/>
      <c r="B23" s="970" t="s">
        <v>514</v>
      </c>
      <c r="C23" s="970"/>
      <c r="D23" s="988"/>
      <c r="E23" s="523">
        <v>62</v>
      </c>
      <c r="F23" s="184" t="s">
        <v>34</v>
      </c>
      <c r="G23" s="702"/>
      <c r="H23" s="186"/>
      <c r="I23" s="503"/>
      <c r="J23" s="502"/>
      <c r="K23" s="157"/>
      <c r="L23" s="187"/>
    </row>
    <row r="24" spans="1:12">
      <c r="A24" s="173"/>
      <c r="B24" s="972" t="s">
        <v>190</v>
      </c>
      <c r="C24" s="972"/>
      <c r="D24" s="979"/>
      <c r="E24" s="522">
        <f>ROUNDDOWN(ค่างานต้นทุน!G188,0)</f>
        <v>3220</v>
      </c>
      <c r="F24" s="171" t="s">
        <v>73</v>
      </c>
      <c r="G24" s="709"/>
      <c r="H24" s="156"/>
      <c r="I24" s="502"/>
      <c r="J24" s="502"/>
      <c r="K24" s="157"/>
      <c r="L24" s="158"/>
    </row>
    <row r="25" spans="1:12">
      <c r="A25" s="1000" t="s">
        <v>515</v>
      </c>
      <c r="B25" s="1001"/>
      <c r="C25" s="1001"/>
      <c r="D25" s="1002"/>
      <c r="E25" s="704"/>
      <c r="F25" s="705"/>
      <c r="G25" s="706"/>
      <c r="H25" s="703"/>
      <c r="I25" s="707"/>
      <c r="J25" s="707"/>
      <c r="K25" s="689"/>
      <c r="L25" s="708"/>
    </row>
    <row r="26" spans="1:12">
      <c r="A26" s="518">
        <v>2</v>
      </c>
      <c r="B26" s="980" t="s">
        <v>534</v>
      </c>
      <c r="C26" s="981"/>
      <c r="D26" s="982"/>
      <c r="E26" s="525"/>
      <c r="F26" s="175"/>
      <c r="G26" s="176"/>
      <c r="H26" s="177"/>
      <c r="I26" s="536"/>
      <c r="J26" s="178"/>
      <c r="K26" s="178"/>
      <c r="L26" s="179"/>
    </row>
    <row r="27" spans="1:12">
      <c r="A27" s="151">
        <v>2.1</v>
      </c>
      <c r="B27" s="983" t="s">
        <v>452</v>
      </c>
      <c r="C27" s="983"/>
      <c r="D27" s="984"/>
      <c r="E27" s="526"/>
      <c r="F27" s="181"/>
      <c r="G27" s="182"/>
      <c r="H27" s="168"/>
      <c r="I27" s="526"/>
      <c r="J27" s="169"/>
      <c r="K27" s="169"/>
      <c r="L27" s="181"/>
    </row>
    <row r="28" spans="1:12">
      <c r="A28" s="152"/>
      <c r="B28" s="985" t="s">
        <v>535</v>
      </c>
      <c r="C28" s="985"/>
      <c r="D28" s="986"/>
      <c r="E28" s="521">
        <v>615</v>
      </c>
      <c r="F28" s="154" t="s">
        <v>33</v>
      </c>
      <c r="G28" s="475"/>
      <c r="H28" s="156"/>
      <c r="I28" s="537"/>
      <c r="J28" s="157"/>
      <c r="K28" s="157"/>
      <c r="L28" s="158"/>
    </row>
    <row r="29" spans="1:12">
      <c r="A29" s="170"/>
      <c r="B29" s="183" t="s">
        <v>15</v>
      </c>
      <c r="C29" s="183"/>
      <c r="D29" s="183"/>
      <c r="E29" s="522">
        <v>225</v>
      </c>
      <c r="F29" s="171" t="s">
        <v>33</v>
      </c>
      <c r="G29" s="471"/>
      <c r="H29" s="156"/>
      <c r="I29" s="501"/>
      <c r="J29" s="157"/>
      <c r="K29" s="157"/>
      <c r="L29" s="158"/>
    </row>
    <row r="30" spans="1:12">
      <c r="A30" s="170"/>
      <c r="B30" s="1003" t="s">
        <v>16</v>
      </c>
      <c r="C30" s="1003"/>
      <c r="D30" s="1004"/>
      <c r="E30" s="522">
        <v>4</v>
      </c>
      <c r="F30" s="171" t="s">
        <v>33</v>
      </c>
      <c r="G30" s="471"/>
      <c r="H30" s="156"/>
      <c r="I30" s="501"/>
      <c r="J30" s="157"/>
      <c r="K30" s="157"/>
      <c r="L30" s="158"/>
    </row>
    <row r="31" spans="1:12">
      <c r="A31" s="170"/>
      <c r="B31" s="1003" t="s">
        <v>17</v>
      </c>
      <c r="C31" s="1003"/>
      <c r="D31" s="1004"/>
      <c r="E31" s="522">
        <v>8</v>
      </c>
      <c r="F31" s="171" t="s">
        <v>33</v>
      </c>
      <c r="G31" s="471"/>
      <c r="H31" s="156"/>
      <c r="I31" s="501"/>
      <c r="J31" s="157"/>
      <c r="K31" s="157"/>
      <c r="L31" s="158"/>
    </row>
    <row r="32" spans="1:12">
      <c r="A32" s="170"/>
      <c r="B32" s="970" t="s">
        <v>537</v>
      </c>
      <c r="C32" s="970"/>
      <c r="D32" s="988"/>
      <c r="E32" s="522">
        <v>86</v>
      </c>
      <c r="F32" s="171" t="s">
        <v>35</v>
      </c>
      <c r="G32" s="471"/>
      <c r="H32" s="156"/>
      <c r="I32" s="501"/>
      <c r="J32" s="157"/>
      <c r="K32" s="157"/>
      <c r="L32" s="158"/>
    </row>
    <row r="33" spans="1:12">
      <c r="A33" s="170"/>
      <c r="B33" s="970" t="s">
        <v>536</v>
      </c>
      <c r="C33" s="970"/>
      <c r="D33" s="988"/>
      <c r="E33" s="522">
        <v>86</v>
      </c>
      <c r="F33" s="171" t="s">
        <v>35</v>
      </c>
      <c r="G33" s="471"/>
      <c r="H33" s="156"/>
      <c r="I33" s="501"/>
      <c r="J33" s="157"/>
      <c r="K33" s="157"/>
      <c r="L33" s="158"/>
    </row>
    <row r="34" spans="1:12">
      <c r="A34" s="170"/>
      <c r="B34" s="158" t="s">
        <v>19</v>
      </c>
      <c r="C34" s="158"/>
      <c r="D34" s="158"/>
      <c r="E34" s="522">
        <v>16</v>
      </c>
      <c r="F34" s="171" t="s">
        <v>35</v>
      </c>
      <c r="G34" s="471"/>
      <c r="H34" s="156"/>
      <c r="I34" s="501"/>
      <c r="J34" s="157"/>
      <c r="K34" s="157"/>
      <c r="L34" s="158"/>
    </row>
    <row r="35" spans="1:12">
      <c r="A35" s="173"/>
      <c r="B35" s="158" t="s">
        <v>20</v>
      </c>
      <c r="C35" s="158"/>
      <c r="D35" s="158"/>
      <c r="E35" s="522">
        <v>1</v>
      </c>
      <c r="F35" s="171" t="s">
        <v>572</v>
      </c>
      <c r="G35" s="472"/>
      <c r="H35" s="156"/>
      <c r="I35" s="537"/>
      <c r="J35" s="157"/>
      <c r="K35" s="157"/>
      <c r="L35" s="158"/>
    </row>
    <row r="36" spans="1:12">
      <c r="A36" s="170"/>
      <c r="B36" s="183" t="s">
        <v>191</v>
      </c>
      <c r="C36" s="183"/>
      <c r="D36" s="183"/>
      <c r="E36" s="522">
        <v>276</v>
      </c>
      <c r="F36" s="171" t="s">
        <v>36</v>
      </c>
      <c r="G36" s="172"/>
      <c r="H36" s="156"/>
      <c r="I36" s="501"/>
      <c r="J36" s="157"/>
      <c r="K36" s="157"/>
      <c r="L36" s="158"/>
    </row>
    <row r="37" spans="1:12">
      <c r="A37" s="510"/>
      <c r="B37" s="508"/>
      <c r="C37" s="508"/>
      <c r="D37" s="374"/>
      <c r="E37" s="523"/>
      <c r="F37" s="184"/>
      <c r="G37" s="185"/>
      <c r="H37" s="186"/>
      <c r="I37" s="544"/>
      <c r="J37" s="201"/>
      <c r="K37" s="201"/>
      <c r="L37" s="187"/>
    </row>
    <row r="38" spans="1:12">
      <c r="A38" s="551"/>
      <c r="B38" s="964" t="s">
        <v>544</v>
      </c>
      <c r="C38" s="964"/>
      <c r="D38" s="965"/>
      <c r="E38" s="524"/>
      <c r="F38" s="159"/>
      <c r="G38" s="160"/>
      <c r="H38" s="161"/>
      <c r="I38" s="538"/>
      <c r="J38" s="162"/>
      <c r="K38" s="162"/>
      <c r="L38" s="163"/>
    </row>
    <row r="39" spans="1:12">
      <c r="A39" s="151">
        <v>2.2000000000000002</v>
      </c>
      <c r="B39" s="1032" t="s">
        <v>542</v>
      </c>
      <c r="C39" s="1033"/>
      <c r="D39" s="1034"/>
      <c r="E39" s="526"/>
      <c r="F39" s="181"/>
      <c r="G39" s="182"/>
      <c r="H39" s="168"/>
      <c r="I39" s="526"/>
      <c r="J39" s="169"/>
      <c r="K39" s="169"/>
      <c r="L39" s="181"/>
    </row>
    <row r="40" spans="1:12">
      <c r="A40" s="188"/>
      <c r="B40" s="1012" t="s">
        <v>21</v>
      </c>
      <c r="C40" s="1013"/>
      <c r="D40" s="1014"/>
      <c r="E40" s="521">
        <v>120</v>
      </c>
      <c r="F40" s="189" t="s">
        <v>36</v>
      </c>
      <c r="G40" s="475"/>
      <c r="H40" s="156"/>
      <c r="I40" s="501"/>
      <c r="J40" s="157"/>
      <c r="K40" s="157"/>
      <c r="L40" s="158"/>
    </row>
    <row r="41" spans="1:12">
      <c r="A41" s="190"/>
      <c r="B41" s="1012" t="s">
        <v>22</v>
      </c>
      <c r="C41" s="1013"/>
      <c r="D41" s="1014"/>
      <c r="E41" s="522">
        <v>72</v>
      </c>
      <c r="F41" s="191" t="s">
        <v>36</v>
      </c>
      <c r="G41" s="471"/>
      <c r="H41" s="156"/>
      <c r="I41" s="501"/>
      <c r="J41" s="157"/>
      <c r="K41" s="157"/>
      <c r="L41" s="158"/>
    </row>
    <row r="42" spans="1:12">
      <c r="A42" s="190"/>
      <c r="B42" s="1012" t="s">
        <v>23</v>
      </c>
      <c r="C42" s="1013"/>
      <c r="D42" s="1014"/>
      <c r="E42" s="522">
        <v>24</v>
      </c>
      <c r="F42" s="191" t="s">
        <v>36</v>
      </c>
      <c r="G42" s="471"/>
      <c r="H42" s="156"/>
      <c r="I42" s="501"/>
      <c r="J42" s="157"/>
      <c r="K42" s="157"/>
      <c r="L42" s="158"/>
    </row>
    <row r="43" spans="1:12">
      <c r="A43" s="190"/>
      <c r="B43" s="1015" t="s">
        <v>24</v>
      </c>
      <c r="C43" s="1003"/>
      <c r="D43" s="1004"/>
      <c r="E43" s="522">
        <v>99</v>
      </c>
      <c r="F43" s="191" t="s">
        <v>36</v>
      </c>
      <c r="G43" s="471"/>
      <c r="H43" s="156"/>
      <c r="I43" s="501"/>
      <c r="J43" s="157"/>
      <c r="K43" s="157"/>
      <c r="L43" s="158"/>
    </row>
    <row r="44" spans="1:12">
      <c r="A44" s="550"/>
      <c r="B44" s="963" t="s">
        <v>545</v>
      </c>
      <c r="C44" s="964"/>
      <c r="D44" s="965"/>
      <c r="E44" s="527"/>
      <c r="F44" s="192"/>
      <c r="G44" s="193"/>
      <c r="H44" s="194"/>
      <c r="I44" s="539"/>
      <c r="J44" s="195"/>
      <c r="K44" s="162"/>
      <c r="L44" s="174"/>
    </row>
    <row r="45" spans="1:12">
      <c r="A45" s="164">
        <v>2.2999999999999998</v>
      </c>
      <c r="B45" s="1016" t="s">
        <v>539</v>
      </c>
      <c r="C45" s="1017"/>
      <c r="D45" s="1018"/>
      <c r="E45" s="528"/>
      <c r="F45" s="196"/>
      <c r="G45" s="197"/>
      <c r="H45" s="168"/>
      <c r="I45" s="528"/>
      <c r="J45" s="169"/>
      <c r="K45" s="169"/>
      <c r="L45" s="196"/>
    </row>
    <row r="46" spans="1:12">
      <c r="A46" s="170"/>
      <c r="B46" s="969" t="s">
        <v>491</v>
      </c>
      <c r="C46" s="970"/>
      <c r="D46" s="988"/>
      <c r="E46" s="522">
        <v>252</v>
      </c>
      <c r="F46" s="171" t="s">
        <v>36</v>
      </c>
      <c r="G46" s="471"/>
      <c r="H46" s="156"/>
      <c r="I46" s="501"/>
      <c r="J46" s="157"/>
      <c r="K46" s="157"/>
      <c r="L46" s="158"/>
    </row>
    <row r="47" spans="1:12">
      <c r="A47" s="170"/>
      <c r="B47" s="969" t="s">
        <v>26</v>
      </c>
      <c r="C47" s="970"/>
      <c r="D47" s="988"/>
      <c r="E47" s="522">
        <v>355</v>
      </c>
      <c r="F47" s="171" t="s">
        <v>36</v>
      </c>
      <c r="G47" s="471"/>
      <c r="H47" s="156"/>
      <c r="I47" s="501"/>
      <c r="J47" s="157"/>
      <c r="K47" s="157"/>
      <c r="L47" s="158"/>
    </row>
    <row r="48" spans="1:12">
      <c r="A48" s="170"/>
      <c r="B48" s="969" t="s">
        <v>25</v>
      </c>
      <c r="C48" s="970"/>
      <c r="D48" s="988"/>
      <c r="E48" s="522">
        <v>77</v>
      </c>
      <c r="F48" s="171" t="s">
        <v>36</v>
      </c>
      <c r="G48" s="471"/>
      <c r="H48" s="156"/>
      <c r="I48" s="501"/>
      <c r="J48" s="157"/>
      <c r="K48" s="157"/>
      <c r="L48" s="158"/>
    </row>
    <row r="49" spans="1:12">
      <c r="A49" s="170"/>
      <c r="B49" s="969" t="s">
        <v>540</v>
      </c>
      <c r="C49" s="970"/>
      <c r="D49" s="988"/>
      <c r="E49" s="522">
        <v>42</v>
      </c>
      <c r="F49" s="171" t="s">
        <v>36</v>
      </c>
      <c r="G49" s="471"/>
      <c r="H49" s="156"/>
      <c r="I49" s="501"/>
      <c r="J49" s="157"/>
      <c r="K49" s="157"/>
      <c r="L49" s="158"/>
    </row>
    <row r="50" spans="1:12">
      <c r="A50" s="170"/>
      <c r="B50" s="969" t="s">
        <v>498</v>
      </c>
      <c r="C50" s="970"/>
      <c r="D50" s="988"/>
      <c r="E50" s="522">
        <v>36</v>
      </c>
      <c r="F50" s="171" t="s">
        <v>36</v>
      </c>
      <c r="G50" s="471"/>
      <c r="H50" s="156"/>
      <c r="I50" s="501"/>
      <c r="J50" s="157"/>
      <c r="K50" s="157"/>
      <c r="L50" s="158"/>
    </row>
    <row r="51" spans="1:12">
      <c r="A51" s="198"/>
      <c r="B51" s="969" t="s">
        <v>541</v>
      </c>
      <c r="C51" s="970"/>
      <c r="D51" s="988"/>
      <c r="E51" s="522">
        <v>131</v>
      </c>
      <c r="F51" s="171" t="s">
        <v>35</v>
      </c>
      <c r="G51" s="471"/>
      <c r="H51" s="156"/>
      <c r="I51" s="501"/>
      <c r="J51" s="157"/>
      <c r="K51" s="157"/>
      <c r="L51" s="158"/>
    </row>
    <row r="52" spans="1:12">
      <c r="A52" s="688"/>
      <c r="B52" s="1019" t="s">
        <v>558</v>
      </c>
      <c r="C52" s="1020"/>
      <c r="D52" s="1021"/>
      <c r="E52" s="710"/>
      <c r="F52" s="711"/>
      <c r="G52" s="712"/>
      <c r="H52" s="713"/>
      <c r="I52" s="714"/>
      <c r="J52" s="715"/>
      <c r="K52" s="689"/>
      <c r="L52" s="708"/>
    </row>
    <row r="53" spans="1:12">
      <c r="A53" s="151">
        <v>2.4</v>
      </c>
      <c r="B53" s="983" t="s">
        <v>165</v>
      </c>
      <c r="C53" s="983"/>
      <c r="D53" s="984"/>
      <c r="E53" s="526"/>
      <c r="F53" s="181"/>
      <c r="G53" s="182"/>
      <c r="H53" s="168"/>
      <c r="I53" s="526"/>
      <c r="J53" s="169"/>
      <c r="K53" s="169"/>
      <c r="L53" s="181"/>
    </row>
    <row r="54" spans="1:12">
      <c r="A54" s="188"/>
      <c r="B54" s="1013" t="s">
        <v>538</v>
      </c>
      <c r="C54" s="1013"/>
      <c r="D54" s="1014"/>
      <c r="E54" s="529">
        <v>120</v>
      </c>
      <c r="F54" s="189" t="s">
        <v>36</v>
      </c>
      <c r="G54" s="475"/>
      <c r="H54" s="156"/>
      <c r="I54" s="501"/>
      <c r="J54" s="157"/>
      <c r="K54" s="157"/>
      <c r="L54" s="158"/>
    </row>
    <row r="55" spans="1:12">
      <c r="A55" s="190"/>
      <c r="B55" s="1013" t="s">
        <v>685</v>
      </c>
      <c r="C55" s="1013"/>
      <c r="D55" s="1014"/>
      <c r="E55" s="530">
        <v>42</v>
      </c>
      <c r="F55" s="191" t="s">
        <v>36</v>
      </c>
      <c r="G55" s="471"/>
      <c r="H55" s="156"/>
      <c r="I55" s="501"/>
      <c r="J55" s="157"/>
      <c r="K55" s="157"/>
      <c r="L55" s="158"/>
    </row>
    <row r="56" spans="1:12">
      <c r="A56" s="190"/>
      <c r="B56" s="1013" t="s">
        <v>27</v>
      </c>
      <c r="C56" s="1013"/>
      <c r="D56" s="1014"/>
      <c r="E56" s="530">
        <v>86</v>
      </c>
      <c r="F56" s="191" t="s">
        <v>36</v>
      </c>
      <c r="G56" s="471"/>
      <c r="H56" s="199"/>
      <c r="I56" s="501"/>
      <c r="J56" s="157"/>
      <c r="K56" s="157"/>
      <c r="L56" s="158"/>
    </row>
    <row r="57" spans="1:12">
      <c r="A57" s="552"/>
      <c r="B57" s="545"/>
      <c r="C57" s="545"/>
      <c r="D57" s="546"/>
      <c r="E57" s="547"/>
      <c r="F57" s="548"/>
      <c r="G57" s="473"/>
      <c r="H57" s="200"/>
      <c r="I57" s="610"/>
      <c r="J57" s="201"/>
      <c r="K57" s="201"/>
      <c r="L57" s="187"/>
    </row>
    <row r="58" spans="1:12" s="48" customFormat="1">
      <c r="A58" s="611"/>
      <c r="B58" s="976" t="s">
        <v>557</v>
      </c>
      <c r="C58" s="976"/>
      <c r="D58" s="977"/>
      <c r="E58" s="541"/>
      <c r="F58" s="542"/>
      <c r="G58" s="176"/>
      <c r="H58" s="612"/>
      <c r="I58" s="613"/>
      <c r="J58" s="614"/>
      <c r="K58" s="543"/>
      <c r="L58" s="607"/>
    </row>
    <row r="59" spans="1:12">
      <c r="A59" s="151">
        <v>2.5</v>
      </c>
      <c r="B59" s="1031" t="s">
        <v>601</v>
      </c>
      <c r="C59" s="983"/>
      <c r="D59" s="984"/>
      <c r="E59" s="526"/>
      <c r="F59" s="181"/>
      <c r="G59" s="182"/>
      <c r="H59" s="168"/>
      <c r="I59" s="526"/>
      <c r="J59" s="169"/>
      <c r="K59" s="169"/>
      <c r="L59" s="181"/>
    </row>
    <row r="60" spans="1:12">
      <c r="A60" s="152"/>
      <c r="B60" s="987" t="s">
        <v>546</v>
      </c>
      <c r="C60" s="985"/>
      <c r="D60" s="986"/>
      <c r="E60" s="521">
        <v>2</v>
      </c>
      <c r="F60" s="154" t="s">
        <v>37</v>
      </c>
      <c r="G60" s="862"/>
      <c r="H60" s="156"/>
      <c r="I60" s="537"/>
      <c r="J60" s="157"/>
      <c r="K60" s="157"/>
      <c r="L60" s="158"/>
    </row>
    <row r="61" spans="1:12">
      <c r="A61" s="170"/>
      <c r="B61" s="987" t="s">
        <v>547</v>
      </c>
      <c r="C61" s="985"/>
      <c r="D61" s="986"/>
      <c r="E61" s="522">
        <v>3</v>
      </c>
      <c r="F61" s="171" t="s">
        <v>37</v>
      </c>
      <c r="G61" s="862"/>
      <c r="H61" s="156"/>
      <c r="I61" s="537"/>
      <c r="J61" s="157"/>
      <c r="K61" s="157"/>
      <c r="L61" s="158"/>
    </row>
    <row r="62" spans="1:12">
      <c r="A62" s="152"/>
      <c r="B62" s="987" t="s">
        <v>548</v>
      </c>
      <c r="C62" s="985"/>
      <c r="D62" s="986"/>
      <c r="E62" s="522">
        <v>1</v>
      </c>
      <c r="F62" s="171" t="s">
        <v>37</v>
      </c>
      <c r="G62" s="862"/>
      <c r="H62" s="156"/>
      <c r="I62" s="537"/>
      <c r="J62" s="157"/>
      <c r="K62" s="157"/>
      <c r="L62" s="158"/>
    </row>
    <row r="63" spans="1:12">
      <c r="A63" s="170"/>
      <c r="B63" s="969" t="s">
        <v>549</v>
      </c>
      <c r="C63" s="970"/>
      <c r="D63" s="988"/>
      <c r="E63" s="522">
        <v>2</v>
      </c>
      <c r="F63" s="171" t="s">
        <v>37</v>
      </c>
      <c r="G63" s="226"/>
      <c r="H63" s="156"/>
      <c r="I63" s="537"/>
      <c r="J63" s="157"/>
      <c r="K63" s="157"/>
      <c r="L63" s="158"/>
    </row>
    <row r="64" spans="1:12">
      <c r="A64" s="152"/>
      <c r="B64" s="969" t="s">
        <v>550</v>
      </c>
      <c r="C64" s="970"/>
      <c r="D64" s="988"/>
      <c r="E64" s="522">
        <v>2</v>
      </c>
      <c r="F64" s="171" t="s">
        <v>37</v>
      </c>
      <c r="G64" s="226"/>
      <c r="H64" s="156"/>
      <c r="I64" s="537"/>
      <c r="J64" s="157"/>
      <c r="K64" s="157"/>
      <c r="L64" s="158"/>
    </row>
    <row r="65" spans="1:25">
      <c r="A65" s="170"/>
      <c r="B65" s="969" t="s">
        <v>551</v>
      </c>
      <c r="C65" s="970"/>
      <c r="D65" s="988"/>
      <c r="E65" s="522">
        <v>7</v>
      </c>
      <c r="F65" s="171" t="s">
        <v>37</v>
      </c>
      <c r="G65" s="226"/>
      <c r="H65" s="156"/>
      <c r="I65" s="537"/>
      <c r="J65" s="157"/>
      <c r="K65" s="157"/>
      <c r="L65" s="158"/>
    </row>
    <row r="66" spans="1:25">
      <c r="A66" s="152"/>
      <c r="B66" s="969" t="s">
        <v>552</v>
      </c>
      <c r="C66" s="970"/>
      <c r="D66" s="988"/>
      <c r="E66" s="522">
        <v>4</v>
      </c>
      <c r="F66" s="171" t="s">
        <v>37</v>
      </c>
      <c r="G66" s="226"/>
      <c r="H66" s="156"/>
      <c r="I66" s="537"/>
      <c r="J66" s="157"/>
      <c r="K66" s="157"/>
      <c r="L66" s="158"/>
    </row>
    <row r="67" spans="1:25">
      <c r="A67" s="549"/>
      <c r="B67" s="973" t="s">
        <v>556</v>
      </c>
      <c r="C67" s="974"/>
      <c r="D67" s="975"/>
      <c r="E67" s="527"/>
      <c r="F67" s="192"/>
      <c r="G67" s="193"/>
      <c r="H67" s="194"/>
      <c r="I67" s="539"/>
      <c r="J67" s="195"/>
      <c r="K67" s="162"/>
      <c r="L67" s="174"/>
    </row>
    <row r="68" spans="1:25">
      <c r="A68" s="164">
        <v>2.6</v>
      </c>
      <c r="B68" s="1016" t="s">
        <v>553</v>
      </c>
      <c r="C68" s="1017"/>
      <c r="D68" s="1017"/>
      <c r="E68" s="622"/>
      <c r="F68" s="196"/>
      <c r="G68" s="197"/>
      <c r="H68" s="168"/>
      <c r="I68" s="528"/>
      <c r="J68" s="169"/>
      <c r="K68" s="169"/>
      <c r="L68" s="196"/>
    </row>
    <row r="69" spans="1:25">
      <c r="A69" s="198"/>
      <c r="B69" s="969" t="s">
        <v>479</v>
      </c>
      <c r="C69" s="970"/>
      <c r="D69" s="970"/>
      <c r="E69" s="566">
        <v>4</v>
      </c>
      <c r="F69" s="171" t="s">
        <v>37</v>
      </c>
      <c r="G69" s="226"/>
      <c r="H69" s="156"/>
      <c r="I69" s="617"/>
      <c r="J69" s="157"/>
      <c r="K69" s="157"/>
      <c r="L69" s="158"/>
    </row>
    <row r="70" spans="1:25">
      <c r="A70" s="170"/>
      <c r="B70" s="969" t="s">
        <v>604</v>
      </c>
      <c r="C70" s="970"/>
      <c r="D70" s="970"/>
      <c r="E70" s="566">
        <v>2</v>
      </c>
      <c r="F70" s="171" t="s">
        <v>37</v>
      </c>
      <c r="G70" s="698"/>
      <c r="H70" s="156"/>
      <c r="I70" s="617"/>
      <c r="J70" s="157"/>
      <c r="K70" s="157"/>
      <c r="L70" s="158"/>
    </row>
    <row r="71" spans="1:25">
      <c r="A71" s="198"/>
      <c r="B71" s="971" t="s">
        <v>606</v>
      </c>
      <c r="C71" s="972"/>
      <c r="D71" s="972"/>
      <c r="E71" s="566">
        <v>4</v>
      </c>
      <c r="F71" s="171" t="s">
        <v>37</v>
      </c>
      <c r="G71" s="471"/>
      <c r="H71" s="156"/>
      <c r="I71" s="617"/>
      <c r="J71" s="157"/>
      <c r="K71" s="157"/>
      <c r="L71" s="158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>
      <c r="A72" s="198"/>
      <c r="B72" s="969" t="s">
        <v>610</v>
      </c>
      <c r="C72" s="970"/>
      <c r="D72" s="970"/>
      <c r="E72" s="566">
        <v>5</v>
      </c>
      <c r="F72" s="171" t="s">
        <v>37</v>
      </c>
      <c r="G72" s="471"/>
      <c r="H72" s="156"/>
      <c r="I72" s="617"/>
      <c r="J72" s="157"/>
      <c r="K72" s="157"/>
      <c r="L72" s="158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</row>
    <row r="73" spans="1:25">
      <c r="A73" s="170"/>
      <c r="B73" s="971" t="s">
        <v>607</v>
      </c>
      <c r="C73" s="972"/>
      <c r="D73" s="972"/>
      <c r="E73" s="566">
        <v>2</v>
      </c>
      <c r="F73" s="171" t="s">
        <v>37</v>
      </c>
      <c r="G73" s="472"/>
      <c r="H73" s="156"/>
      <c r="I73" s="617"/>
      <c r="J73" s="157"/>
      <c r="K73" s="157"/>
      <c r="L73" s="158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</row>
    <row r="74" spans="1:25" s="21" customFormat="1">
      <c r="A74" s="198"/>
      <c r="B74" s="969" t="s">
        <v>609</v>
      </c>
      <c r="C74" s="970"/>
      <c r="D74" s="970"/>
      <c r="E74" s="566">
        <v>7</v>
      </c>
      <c r="F74" s="171" t="s">
        <v>37</v>
      </c>
      <c r="G74" s="471"/>
      <c r="H74" s="156"/>
      <c r="I74" s="617"/>
      <c r="J74" s="157"/>
      <c r="K74" s="157"/>
      <c r="L74" s="158"/>
    </row>
    <row r="75" spans="1:25" s="21" customFormat="1">
      <c r="A75" s="549"/>
      <c r="B75" s="973" t="s">
        <v>555</v>
      </c>
      <c r="C75" s="974"/>
      <c r="D75" s="974"/>
      <c r="E75" s="623"/>
      <c r="F75" s="192"/>
      <c r="G75" s="193"/>
      <c r="H75" s="194"/>
      <c r="I75" s="539"/>
      <c r="J75" s="195"/>
      <c r="K75" s="162"/>
      <c r="L75" s="174"/>
    </row>
    <row r="76" spans="1:25">
      <c r="A76" s="210">
        <v>2.7</v>
      </c>
      <c r="B76" s="1028" t="s">
        <v>560</v>
      </c>
      <c r="C76" s="1029"/>
      <c r="D76" s="1030"/>
      <c r="E76" s="532"/>
      <c r="F76" s="211"/>
      <c r="G76" s="212"/>
      <c r="H76" s="213"/>
      <c r="I76" s="618"/>
      <c r="J76" s="214"/>
      <c r="K76" s="214"/>
      <c r="L76" s="211"/>
    </row>
    <row r="77" spans="1:25">
      <c r="A77" s="170"/>
      <c r="B77" s="969" t="s">
        <v>28</v>
      </c>
      <c r="C77" s="970"/>
      <c r="D77" s="988"/>
      <c r="E77" s="522">
        <v>553</v>
      </c>
      <c r="F77" s="215" t="s">
        <v>36</v>
      </c>
      <c r="G77" s="471"/>
      <c r="H77" s="156"/>
      <c r="I77" s="501"/>
      <c r="J77" s="157"/>
      <c r="K77" s="157"/>
      <c r="L77" s="158"/>
    </row>
    <row r="78" spans="1:25">
      <c r="A78" s="170"/>
      <c r="B78" s="969" t="s">
        <v>29</v>
      </c>
      <c r="C78" s="970"/>
      <c r="D78" s="988"/>
      <c r="E78" s="522">
        <v>108</v>
      </c>
      <c r="F78" s="171" t="s">
        <v>36</v>
      </c>
      <c r="G78" s="471"/>
      <c r="H78" s="156"/>
      <c r="I78" s="501"/>
      <c r="J78" s="157"/>
      <c r="K78" s="157"/>
      <c r="L78" s="158"/>
    </row>
    <row r="79" spans="1:25">
      <c r="A79" s="549"/>
      <c r="B79" s="973" t="s">
        <v>559</v>
      </c>
      <c r="C79" s="974"/>
      <c r="D79" s="975"/>
      <c r="E79" s="524"/>
      <c r="F79" s="159"/>
      <c r="G79" s="160"/>
      <c r="H79" s="161"/>
      <c r="I79" s="504"/>
      <c r="J79" s="162"/>
      <c r="K79" s="162"/>
      <c r="L79" s="163"/>
    </row>
    <row r="80" spans="1:25" s="48" customFormat="1">
      <c r="A80" s="202">
        <v>2.8</v>
      </c>
      <c r="B80" s="1016" t="s">
        <v>554</v>
      </c>
      <c r="C80" s="1017"/>
      <c r="D80" s="1018"/>
      <c r="E80" s="531"/>
      <c r="F80" s="203"/>
      <c r="G80" s="204"/>
      <c r="H80" s="205"/>
      <c r="I80" s="619"/>
      <c r="J80" s="169"/>
      <c r="K80" s="206"/>
      <c r="L80" s="207"/>
    </row>
    <row r="81" spans="1:12" s="48" customFormat="1">
      <c r="A81" s="170"/>
      <c r="B81" s="971" t="s">
        <v>189</v>
      </c>
      <c r="C81" s="972"/>
      <c r="D81" s="979"/>
      <c r="E81" s="522">
        <v>10</v>
      </c>
      <c r="F81" s="171" t="s">
        <v>35</v>
      </c>
      <c r="G81" s="225"/>
      <c r="H81" s="199"/>
      <c r="I81" s="501"/>
      <c r="J81" s="157"/>
      <c r="K81" s="157"/>
      <c r="L81" s="158"/>
    </row>
    <row r="82" spans="1:12" s="48" customFormat="1">
      <c r="A82" s="170"/>
      <c r="B82" s="971" t="s">
        <v>478</v>
      </c>
      <c r="C82" s="972"/>
      <c r="D82" s="979"/>
      <c r="E82" s="522">
        <v>82</v>
      </c>
      <c r="F82" s="171" t="s">
        <v>35</v>
      </c>
      <c r="G82" s="474"/>
      <c r="H82" s="199"/>
      <c r="I82" s="617"/>
      <c r="J82" s="157"/>
      <c r="K82" s="157"/>
      <c r="L82" s="158"/>
    </row>
    <row r="83" spans="1:12" s="48" customFormat="1">
      <c r="A83" s="208"/>
      <c r="B83" s="1025" t="s">
        <v>660</v>
      </c>
      <c r="C83" s="1026"/>
      <c r="D83" s="1027"/>
      <c r="E83" s="523">
        <v>4</v>
      </c>
      <c r="F83" s="171" t="s">
        <v>37</v>
      </c>
      <c r="G83" s="227"/>
      <c r="H83" s="186"/>
      <c r="I83" s="544"/>
      <c r="J83" s="157"/>
      <c r="K83" s="157"/>
      <c r="L83" s="158"/>
    </row>
    <row r="84" spans="1:12" s="48" customFormat="1">
      <c r="A84" s="549"/>
      <c r="B84" s="973" t="s">
        <v>561</v>
      </c>
      <c r="C84" s="974"/>
      <c r="D84" s="975"/>
      <c r="E84" s="527"/>
      <c r="F84" s="192"/>
      <c r="G84" s="209"/>
      <c r="H84" s="620"/>
      <c r="I84" s="621"/>
      <c r="J84" s="624"/>
      <c r="K84" s="162"/>
      <c r="L84" s="174"/>
    </row>
    <row r="85" spans="1:12" s="48" customFormat="1">
      <c r="A85" s="758"/>
      <c r="B85" s="966" t="s">
        <v>673</v>
      </c>
      <c r="C85" s="967"/>
      <c r="D85" s="968"/>
      <c r="E85" s="759"/>
      <c r="F85" s="760"/>
      <c r="G85" s="761"/>
      <c r="H85" s="762"/>
      <c r="I85" s="763"/>
      <c r="J85" s="764"/>
      <c r="K85" s="765"/>
      <c r="L85" s="766"/>
    </row>
    <row r="86" spans="1:12" s="21" customFormat="1">
      <c r="A86" s="553">
        <v>3</v>
      </c>
      <c r="B86" s="1028" t="s">
        <v>674</v>
      </c>
      <c r="C86" s="1029"/>
      <c r="D86" s="1030"/>
      <c r="E86" s="554"/>
      <c r="F86" s="555"/>
      <c r="G86" s="556"/>
      <c r="H86" s="563"/>
      <c r="I86" s="557"/>
      <c r="J86" s="214"/>
      <c r="K86" s="214"/>
      <c r="L86" s="558"/>
    </row>
    <row r="87" spans="1:12" s="21" customFormat="1">
      <c r="A87" s="561">
        <v>3.1</v>
      </c>
      <c r="B87" s="971" t="s">
        <v>642</v>
      </c>
      <c r="C87" s="972"/>
      <c r="D87" s="979"/>
      <c r="E87" s="560"/>
      <c r="F87" s="559"/>
      <c r="G87" s="556"/>
      <c r="H87" s="562"/>
      <c r="I87" s="557"/>
      <c r="J87" s="157"/>
      <c r="K87" s="157"/>
      <c r="L87" s="558"/>
    </row>
    <row r="88" spans="1:12" s="21" customFormat="1">
      <c r="A88" s="561"/>
      <c r="B88" s="978" t="s">
        <v>562</v>
      </c>
      <c r="C88" s="972"/>
      <c r="D88" s="979"/>
      <c r="E88" s="560">
        <v>4</v>
      </c>
      <c r="F88" s="559" t="s">
        <v>35</v>
      </c>
      <c r="G88" s="687"/>
      <c r="H88" s="562"/>
      <c r="I88" s="680"/>
      <c r="J88" s="157"/>
      <c r="K88" s="157"/>
      <c r="L88" s="558"/>
    </row>
    <row r="89" spans="1:12" s="21" customFormat="1">
      <c r="A89" s="561"/>
      <c r="B89" s="978" t="s">
        <v>563</v>
      </c>
      <c r="C89" s="972"/>
      <c r="D89" s="979"/>
      <c r="E89" s="560">
        <v>4</v>
      </c>
      <c r="F89" s="559" t="s">
        <v>35</v>
      </c>
      <c r="G89" s="687"/>
      <c r="H89" s="562"/>
      <c r="I89" s="680"/>
      <c r="J89" s="157"/>
      <c r="K89" s="157"/>
      <c r="L89" s="558"/>
    </row>
    <row r="90" spans="1:12" s="21" customFormat="1">
      <c r="A90" s="561"/>
      <c r="B90" s="978" t="s">
        <v>564</v>
      </c>
      <c r="C90" s="972"/>
      <c r="D90" s="979"/>
      <c r="E90" s="560">
        <v>8</v>
      </c>
      <c r="F90" s="559" t="s">
        <v>35</v>
      </c>
      <c r="G90" s="687"/>
      <c r="H90" s="562"/>
      <c r="I90" s="680"/>
      <c r="J90" s="157"/>
      <c r="K90" s="157"/>
      <c r="L90" s="558"/>
    </row>
    <row r="91" spans="1:12" s="21" customFormat="1">
      <c r="A91" s="561"/>
      <c r="B91" s="978" t="s">
        <v>565</v>
      </c>
      <c r="C91" s="972"/>
      <c r="D91" s="979"/>
      <c r="E91" s="560">
        <v>12</v>
      </c>
      <c r="F91" s="559" t="s">
        <v>35</v>
      </c>
      <c r="G91" s="687"/>
      <c r="H91" s="562"/>
      <c r="I91" s="680"/>
      <c r="J91" s="157"/>
      <c r="K91" s="157"/>
      <c r="L91" s="558"/>
    </row>
    <row r="92" spans="1:12" s="21" customFormat="1">
      <c r="A92" s="561">
        <v>3.2</v>
      </c>
      <c r="B92" s="971" t="s">
        <v>643</v>
      </c>
      <c r="C92" s="972"/>
      <c r="D92" s="979"/>
      <c r="E92" s="681"/>
      <c r="F92" s="682"/>
      <c r="G92" s="683"/>
      <c r="H92" s="684"/>
      <c r="I92" s="685"/>
      <c r="J92" s="157"/>
      <c r="K92" s="157"/>
      <c r="L92" s="558"/>
    </row>
    <row r="93" spans="1:12" s="21" customFormat="1">
      <c r="A93" s="561"/>
      <c r="B93" s="978" t="s">
        <v>566</v>
      </c>
      <c r="C93" s="972"/>
      <c r="D93" s="979"/>
      <c r="E93" s="560">
        <v>12</v>
      </c>
      <c r="F93" s="559" t="s">
        <v>35</v>
      </c>
      <c r="G93" s="687"/>
      <c r="H93" s="562"/>
      <c r="I93" s="680"/>
      <c r="J93" s="157"/>
      <c r="K93" s="157"/>
      <c r="L93" s="558"/>
    </row>
    <row r="94" spans="1:12" s="21" customFormat="1">
      <c r="A94" s="561"/>
      <c r="B94" s="978" t="s">
        <v>567</v>
      </c>
      <c r="C94" s="972"/>
      <c r="D94" s="979"/>
      <c r="E94" s="560">
        <v>12</v>
      </c>
      <c r="F94" s="559" t="s">
        <v>35</v>
      </c>
      <c r="G94" s="687"/>
      <c r="H94" s="562"/>
      <c r="I94" s="680"/>
      <c r="J94" s="157"/>
      <c r="K94" s="157"/>
      <c r="L94" s="558"/>
    </row>
    <row r="95" spans="1:12" s="21" customFormat="1">
      <c r="A95" s="561"/>
      <c r="B95" s="978" t="s">
        <v>568</v>
      </c>
      <c r="C95" s="972"/>
      <c r="D95" s="979"/>
      <c r="E95" s="560">
        <v>4</v>
      </c>
      <c r="F95" s="559" t="s">
        <v>35</v>
      </c>
      <c r="G95" s="687"/>
      <c r="H95" s="562"/>
      <c r="I95" s="680"/>
      <c r="J95" s="157"/>
      <c r="K95" s="157"/>
      <c r="L95" s="558"/>
    </row>
    <row r="96" spans="1:12" s="21" customFormat="1">
      <c r="A96" s="561">
        <v>3.3</v>
      </c>
      <c r="B96" s="978" t="s">
        <v>569</v>
      </c>
      <c r="C96" s="972"/>
      <c r="D96" s="979"/>
      <c r="E96" s="560">
        <v>1</v>
      </c>
      <c r="F96" s="559" t="s">
        <v>572</v>
      </c>
      <c r="G96" s="687"/>
      <c r="H96" s="562"/>
      <c r="I96" s="680"/>
      <c r="J96" s="157"/>
      <c r="K96" s="157"/>
      <c r="L96" s="558"/>
    </row>
    <row r="97" spans="1:12" s="21" customFormat="1">
      <c r="A97" s="561">
        <v>3.4</v>
      </c>
      <c r="B97" s="971" t="s">
        <v>570</v>
      </c>
      <c r="C97" s="972"/>
      <c r="D97" s="979"/>
      <c r="E97" s="560">
        <v>1</v>
      </c>
      <c r="F97" s="559" t="s">
        <v>572</v>
      </c>
      <c r="G97" s="687"/>
      <c r="H97" s="562"/>
      <c r="I97" s="680"/>
      <c r="J97" s="157"/>
      <c r="K97" s="157"/>
      <c r="L97" s="558"/>
    </row>
    <row r="98" spans="1:12" s="21" customFormat="1">
      <c r="A98" s="561">
        <v>3.5</v>
      </c>
      <c r="B98" s="971" t="s">
        <v>571</v>
      </c>
      <c r="C98" s="972"/>
      <c r="D98" s="979"/>
      <c r="E98" s="560">
        <v>1</v>
      </c>
      <c r="F98" s="559" t="s">
        <v>572</v>
      </c>
      <c r="G98" s="687"/>
      <c r="H98" s="562"/>
      <c r="I98" s="680"/>
      <c r="J98" s="157"/>
      <c r="K98" s="157"/>
      <c r="L98" s="558"/>
    </row>
    <row r="99" spans="1:12" s="21" customFormat="1">
      <c r="A99" s="561">
        <v>3.6</v>
      </c>
      <c r="B99" s="978" t="s">
        <v>573</v>
      </c>
      <c r="C99" s="972"/>
      <c r="D99" s="979"/>
      <c r="E99" s="560">
        <v>5</v>
      </c>
      <c r="F99" s="559" t="s">
        <v>574</v>
      </c>
      <c r="G99" s="687"/>
      <c r="H99" s="562"/>
      <c r="I99" s="680"/>
      <c r="J99" s="157"/>
      <c r="K99" s="157"/>
      <c r="L99" s="558"/>
    </row>
    <row r="100" spans="1:12" s="21" customFormat="1">
      <c r="A100" s="561">
        <v>3.7</v>
      </c>
      <c r="B100" s="971" t="s">
        <v>659</v>
      </c>
      <c r="C100" s="972"/>
      <c r="D100" s="979"/>
      <c r="E100" s="560">
        <v>10</v>
      </c>
      <c r="F100" s="559" t="s">
        <v>574</v>
      </c>
      <c r="G100" s="687"/>
      <c r="H100" s="562"/>
      <c r="I100" s="680"/>
      <c r="J100" s="157"/>
      <c r="K100" s="157"/>
      <c r="L100" s="558"/>
    </row>
    <row r="101" spans="1:12" s="21" customFormat="1">
      <c r="A101" s="561">
        <v>3.8</v>
      </c>
      <c r="B101" s="971" t="s">
        <v>658</v>
      </c>
      <c r="C101" s="972"/>
      <c r="D101" s="979"/>
      <c r="E101" s="560">
        <v>1</v>
      </c>
      <c r="F101" s="559" t="s">
        <v>575</v>
      </c>
      <c r="G101" s="687"/>
      <c r="H101" s="562"/>
      <c r="I101" s="680"/>
      <c r="J101" s="157"/>
      <c r="K101" s="157"/>
      <c r="L101" s="558"/>
    </row>
    <row r="102" spans="1:12" s="21" customFormat="1">
      <c r="A102" s="561">
        <v>3.9</v>
      </c>
      <c r="B102" s="971" t="s">
        <v>576</v>
      </c>
      <c r="C102" s="972"/>
      <c r="D102" s="979"/>
      <c r="E102" s="560">
        <v>3</v>
      </c>
      <c r="F102" s="559" t="s">
        <v>574</v>
      </c>
      <c r="G102" s="687"/>
      <c r="H102" s="562"/>
      <c r="I102" s="680"/>
      <c r="J102" s="157"/>
      <c r="K102" s="157"/>
      <c r="L102" s="558"/>
    </row>
    <row r="103" spans="1:12" s="21" customFormat="1">
      <c r="A103" s="565" t="s">
        <v>577</v>
      </c>
      <c r="B103" s="971" t="s">
        <v>578</v>
      </c>
      <c r="C103" s="972"/>
      <c r="D103" s="979"/>
      <c r="E103" s="560">
        <v>1</v>
      </c>
      <c r="F103" s="559" t="s">
        <v>574</v>
      </c>
      <c r="G103" s="687"/>
      <c r="H103" s="562"/>
      <c r="I103" s="680"/>
      <c r="J103" s="157"/>
      <c r="K103" s="157"/>
      <c r="L103" s="558"/>
    </row>
    <row r="104" spans="1:12" s="21" customFormat="1">
      <c r="A104" s="561">
        <v>3.11</v>
      </c>
      <c r="B104" s="971" t="s">
        <v>657</v>
      </c>
      <c r="C104" s="972"/>
      <c r="D104" s="979"/>
      <c r="E104" s="560">
        <v>1</v>
      </c>
      <c r="F104" s="559" t="s">
        <v>579</v>
      </c>
      <c r="G104" s="564"/>
      <c r="H104" s="562"/>
      <c r="I104" s="680"/>
      <c r="J104" s="157"/>
      <c r="K104" s="157"/>
      <c r="L104" s="558"/>
    </row>
    <row r="105" spans="1:12" s="21" customFormat="1">
      <c r="A105" s="561">
        <v>3.12</v>
      </c>
      <c r="B105" s="971" t="s">
        <v>580</v>
      </c>
      <c r="C105" s="972"/>
      <c r="D105" s="979"/>
      <c r="E105" s="560">
        <v>2</v>
      </c>
      <c r="F105" s="559" t="s">
        <v>37</v>
      </c>
      <c r="G105" s="687"/>
      <c r="H105" s="562"/>
      <c r="I105" s="680"/>
      <c r="J105" s="157"/>
      <c r="K105" s="157"/>
      <c r="L105" s="558"/>
    </row>
    <row r="106" spans="1:12" s="21" customFormat="1">
      <c r="A106" s="561">
        <v>3.13</v>
      </c>
      <c r="B106" s="971" t="s">
        <v>581</v>
      </c>
      <c r="C106" s="972"/>
      <c r="D106" s="979"/>
      <c r="E106" s="560">
        <v>45</v>
      </c>
      <c r="F106" s="559" t="s">
        <v>68</v>
      </c>
      <c r="G106" s="687"/>
      <c r="H106" s="562"/>
      <c r="I106" s="680"/>
      <c r="J106" s="157"/>
      <c r="K106" s="157"/>
      <c r="L106" s="558"/>
    </row>
    <row r="107" spans="1:12" s="21" customFormat="1" ht="20.399999999999999" customHeight="1">
      <c r="A107" s="170">
        <v>3.14</v>
      </c>
      <c r="B107" s="971" t="s">
        <v>582</v>
      </c>
      <c r="C107" s="972"/>
      <c r="D107" s="979"/>
      <c r="E107" s="522">
        <v>8</v>
      </c>
      <c r="F107" s="171" t="s">
        <v>579</v>
      </c>
      <c r="G107" s="608"/>
      <c r="H107" s="562"/>
      <c r="I107" s="501"/>
      <c r="J107" s="157"/>
      <c r="K107" s="157"/>
      <c r="L107" s="158"/>
    </row>
    <row r="108" spans="1:12" s="21" customFormat="1">
      <c r="A108" s="170">
        <v>3.15</v>
      </c>
      <c r="B108" s="971" t="s">
        <v>656</v>
      </c>
      <c r="C108" s="972"/>
      <c r="D108" s="979"/>
      <c r="E108" s="522">
        <v>1</v>
      </c>
      <c r="F108" s="171" t="s">
        <v>579</v>
      </c>
      <c r="G108" s="608"/>
      <c r="H108" s="562"/>
      <c r="I108" s="501"/>
      <c r="J108" s="157"/>
      <c r="K108" s="157"/>
      <c r="L108" s="158"/>
    </row>
    <row r="109" spans="1:12" s="21" customFormat="1">
      <c r="A109" s="170">
        <v>3.16</v>
      </c>
      <c r="B109" s="971" t="s">
        <v>655</v>
      </c>
      <c r="C109" s="972"/>
      <c r="D109" s="979"/>
      <c r="E109" s="522">
        <v>2</v>
      </c>
      <c r="F109" s="171" t="s">
        <v>583</v>
      </c>
      <c r="G109" s="608"/>
      <c r="H109" s="562"/>
      <c r="I109" s="501"/>
      <c r="J109" s="157"/>
      <c r="K109" s="157"/>
      <c r="L109" s="158"/>
    </row>
    <row r="110" spans="1:12" s="21" customFormat="1">
      <c r="A110" s="688"/>
      <c r="B110" s="1019" t="s">
        <v>584</v>
      </c>
      <c r="C110" s="1020"/>
      <c r="D110" s="1020"/>
      <c r="E110" s="716"/>
      <c r="F110" s="705"/>
      <c r="G110" s="717"/>
      <c r="H110" s="703"/>
      <c r="I110" s="707"/>
      <c r="J110" s="689"/>
      <c r="K110" s="689"/>
      <c r="L110" s="690"/>
    </row>
    <row r="111" spans="1:12" s="21" customFormat="1" hidden="1">
      <c r="A111" s="591">
        <v>3.14</v>
      </c>
      <c r="B111" s="1037" t="s">
        <v>585</v>
      </c>
      <c r="C111" s="1038"/>
      <c r="D111" s="1038"/>
      <c r="E111" s="592"/>
      <c r="F111" s="575"/>
      <c r="G111" s="576"/>
      <c r="H111" s="659"/>
      <c r="I111" s="660"/>
      <c r="J111" s="661"/>
      <c r="K111" s="661"/>
      <c r="L111" s="593"/>
    </row>
    <row r="112" spans="1:12" s="21" customFormat="1" hidden="1">
      <c r="A112" s="577"/>
      <c r="B112" s="1035" t="s">
        <v>586</v>
      </c>
      <c r="C112" s="1036"/>
      <c r="D112" s="1036"/>
      <c r="E112" s="583">
        <v>1.72</v>
      </c>
      <c r="F112" s="578" t="s">
        <v>8</v>
      </c>
      <c r="G112" s="579"/>
      <c r="H112" s="636"/>
      <c r="I112" s="658"/>
      <c r="J112" s="629"/>
      <c r="K112" s="629"/>
      <c r="L112" s="594"/>
    </row>
    <row r="113" spans="1:12" s="21" customFormat="1" hidden="1">
      <c r="A113" s="582"/>
      <c r="B113" s="1035" t="s">
        <v>224</v>
      </c>
      <c r="C113" s="1036"/>
      <c r="D113" s="1036"/>
      <c r="E113" s="583">
        <v>0.04</v>
      </c>
      <c r="F113" s="578" t="s">
        <v>8</v>
      </c>
      <c r="G113" s="471"/>
      <c r="H113" s="584"/>
      <c r="I113" s="567"/>
      <c r="J113" s="579"/>
      <c r="K113" s="579"/>
      <c r="L113" s="594"/>
    </row>
    <row r="114" spans="1:12" s="21" customFormat="1" hidden="1">
      <c r="A114" s="582"/>
      <c r="B114" s="1035" t="s">
        <v>226</v>
      </c>
      <c r="C114" s="1036"/>
      <c r="D114" s="1036"/>
      <c r="E114" s="583">
        <v>0.2</v>
      </c>
      <c r="F114" s="578" t="s">
        <v>8</v>
      </c>
      <c r="G114" s="471"/>
      <c r="H114" s="584"/>
      <c r="I114" s="567"/>
      <c r="J114" s="579"/>
      <c r="K114" s="579"/>
      <c r="L114" s="594"/>
    </row>
    <row r="115" spans="1:12" s="21" customFormat="1" hidden="1">
      <c r="A115" s="582"/>
      <c r="B115" s="1035" t="s">
        <v>587</v>
      </c>
      <c r="C115" s="1036"/>
      <c r="D115" s="1036"/>
      <c r="E115" s="583">
        <v>1.8</v>
      </c>
      <c r="F115" s="578" t="s">
        <v>36</v>
      </c>
      <c r="G115" s="579"/>
      <c r="H115" s="584"/>
      <c r="I115" s="567"/>
      <c r="J115" s="579"/>
      <c r="K115" s="579"/>
      <c r="L115" s="594"/>
    </row>
    <row r="116" spans="1:12" s="21" customFormat="1" hidden="1">
      <c r="A116" s="585"/>
      <c r="B116" s="1035" t="s">
        <v>590</v>
      </c>
      <c r="C116" s="1036"/>
      <c r="D116" s="1036"/>
      <c r="E116" s="583">
        <v>0.9</v>
      </c>
      <c r="F116" s="578" t="s">
        <v>36</v>
      </c>
      <c r="G116" s="471"/>
      <c r="H116" s="584"/>
      <c r="I116" s="586"/>
      <c r="J116" s="579"/>
      <c r="K116" s="579"/>
      <c r="L116" s="594"/>
    </row>
    <row r="117" spans="1:12" s="21" customFormat="1" hidden="1">
      <c r="A117" s="574"/>
      <c r="B117" s="1035" t="s">
        <v>588</v>
      </c>
      <c r="C117" s="1036"/>
      <c r="D117" s="1036"/>
      <c r="E117" s="583">
        <v>0.2</v>
      </c>
      <c r="F117" s="578" t="s">
        <v>73</v>
      </c>
      <c r="G117" s="471"/>
      <c r="H117" s="584"/>
      <c r="I117" s="471"/>
      <c r="J117" s="579"/>
      <c r="K117" s="579"/>
      <c r="L117" s="594"/>
    </row>
    <row r="118" spans="1:12" s="21" customFormat="1" hidden="1">
      <c r="A118" s="574"/>
      <c r="B118" s="1035" t="s">
        <v>592</v>
      </c>
      <c r="C118" s="1036"/>
      <c r="D118" s="1036"/>
      <c r="E118" s="583">
        <v>7.7</v>
      </c>
      <c r="F118" s="578" t="s">
        <v>73</v>
      </c>
      <c r="G118" s="471"/>
      <c r="H118" s="584"/>
      <c r="I118" s="471"/>
      <c r="J118" s="579"/>
      <c r="K118" s="579"/>
      <c r="L118" s="594"/>
    </row>
    <row r="119" spans="1:12" s="21" customFormat="1" hidden="1">
      <c r="A119" s="574"/>
      <c r="B119" s="1035" t="s">
        <v>10</v>
      </c>
      <c r="C119" s="1036"/>
      <c r="D119" s="1036"/>
      <c r="E119" s="583">
        <v>0.2</v>
      </c>
      <c r="F119" s="578" t="s">
        <v>73</v>
      </c>
      <c r="G119" s="471"/>
      <c r="H119" s="584"/>
      <c r="I119" s="579"/>
      <c r="J119" s="587"/>
      <c r="K119" s="579"/>
      <c r="L119" s="594"/>
    </row>
    <row r="120" spans="1:12" s="21" customFormat="1" hidden="1">
      <c r="A120" s="574"/>
      <c r="B120" s="1039" t="s">
        <v>589</v>
      </c>
      <c r="C120" s="1040"/>
      <c r="D120" s="1041"/>
      <c r="E120" s="596">
        <v>4.8</v>
      </c>
      <c r="F120" s="597" t="s">
        <v>73</v>
      </c>
      <c r="G120" s="473"/>
      <c r="H120" s="598"/>
      <c r="I120" s="599"/>
      <c r="J120" s="600"/>
      <c r="K120" s="600"/>
      <c r="L120" s="601"/>
    </row>
    <row r="121" spans="1:12" s="21" customFormat="1" hidden="1">
      <c r="A121" s="630"/>
      <c r="B121" s="1048" t="s">
        <v>591</v>
      </c>
      <c r="C121" s="1049"/>
      <c r="D121" s="1050"/>
      <c r="E121" s="602"/>
      <c r="F121" s="603"/>
      <c r="G121" s="635"/>
      <c r="H121" s="650"/>
      <c r="I121" s="632"/>
      <c r="J121" s="631"/>
      <c r="K121" s="604"/>
      <c r="L121" s="605"/>
    </row>
    <row r="122" spans="1:12" s="21" customFormat="1" hidden="1">
      <c r="A122" s="651">
        <v>315</v>
      </c>
      <c r="B122" s="1042" t="s">
        <v>621</v>
      </c>
      <c r="C122" s="1043"/>
      <c r="D122" s="1044"/>
      <c r="E122" s="652"/>
      <c r="F122" s="575"/>
      <c r="G122" s="653"/>
      <c r="H122" s="580"/>
      <c r="I122" s="654"/>
      <c r="J122" s="655"/>
      <c r="K122" s="581"/>
      <c r="L122" s="656"/>
    </row>
    <row r="123" spans="1:12" s="21" customFormat="1" hidden="1">
      <c r="A123" s="625"/>
      <c r="B123" s="1035" t="s">
        <v>586</v>
      </c>
      <c r="C123" s="1036"/>
      <c r="D123" s="1036"/>
      <c r="E123" s="583">
        <v>3.8</v>
      </c>
      <c r="F123" s="578" t="s">
        <v>8</v>
      </c>
      <c r="G123" s="649"/>
      <c r="H123" s="584"/>
      <c r="I123" s="501"/>
      <c r="J123" s="634"/>
      <c r="K123" s="579"/>
      <c r="L123" s="594"/>
    </row>
    <row r="124" spans="1:12" s="21" customFormat="1" hidden="1">
      <c r="A124" s="625"/>
      <c r="B124" s="1035" t="s">
        <v>224</v>
      </c>
      <c r="C124" s="1036"/>
      <c r="D124" s="1036"/>
      <c r="E124" s="583">
        <v>0.18</v>
      </c>
      <c r="F124" s="578" t="s">
        <v>8</v>
      </c>
      <c r="G124" s="648"/>
      <c r="H124" s="584"/>
      <c r="I124" s="501"/>
      <c r="J124" s="634"/>
      <c r="K124" s="579"/>
      <c r="L124" s="594"/>
    </row>
    <row r="125" spans="1:12" s="21" customFormat="1" hidden="1">
      <c r="A125" s="625"/>
      <c r="B125" s="1035" t="s">
        <v>226</v>
      </c>
      <c r="C125" s="1036"/>
      <c r="D125" s="1036"/>
      <c r="E125" s="583">
        <v>1.2</v>
      </c>
      <c r="F125" s="578" t="s">
        <v>8</v>
      </c>
      <c r="G125" s="648"/>
      <c r="H125" s="584"/>
      <c r="I125" s="501"/>
      <c r="J125" s="634"/>
      <c r="K125" s="579"/>
      <c r="L125" s="594"/>
    </row>
    <row r="126" spans="1:12" s="21" customFormat="1" hidden="1">
      <c r="A126" s="625"/>
      <c r="B126" s="1035" t="s">
        <v>587</v>
      </c>
      <c r="C126" s="1036"/>
      <c r="D126" s="1036"/>
      <c r="E126" s="583">
        <v>14</v>
      </c>
      <c r="F126" s="578" t="s">
        <v>36</v>
      </c>
      <c r="G126" s="649"/>
      <c r="H126" s="584"/>
      <c r="I126" s="501"/>
      <c r="J126" s="634"/>
      <c r="K126" s="579"/>
      <c r="L126" s="594"/>
    </row>
    <row r="127" spans="1:12" s="21" customFormat="1" hidden="1">
      <c r="A127" s="625"/>
      <c r="B127" s="1035" t="s">
        <v>590</v>
      </c>
      <c r="C127" s="1036"/>
      <c r="D127" s="1036"/>
      <c r="E127" s="583">
        <v>7</v>
      </c>
      <c r="F127" s="578" t="s">
        <v>36</v>
      </c>
      <c r="G127" s="648"/>
      <c r="H127" s="584"/>
      <c r="I127" s="647"/>
      <c r="J127" s="634"/>
      <c r="K127" s="579"/>
      <c r="L127" s="594"/>
    </row>
    <row r="128" spans="1:12" s="21" customFormat="1" hidden="1">
      <c r="A128" s="625"/>
      <c r="B128" s="1035" t="s">
        <v>588</v>
      </c>
      <c r="C128" s="1036"/>
      <c r="D128" s="1036"/>
      <c r="E128" s="583">
        <v>134</v>
      </c>
      <c r="F128" s="578" t="s">
        <v>73</v>
      </c>
      <c r="G128" s="648"/>
      <c r="H128" s="584"/>
      <c r="I128" s="474"/>
      <c r="J128" s="634"/>
      <c r="K128" s="579"/>
      <c r="L128" s="594"/>
    </row>
    <row r="129" spans="1:12" s="21" customFormat="1" hidden="1">
      <c r="A129" s="625"/>
      <c r="B129" s="1035" t="s">
        <v>592</v>
      </c>
      <c r="C129" s="1036"/>
      <c r="D129" s="1036"/>
      <c r="E129" s="583">
        <v>1</v>
      </c>
      <c r="F129" s="578" t="s">
        <v>73</v>
      </c>
      <c r="G129" s="648"/>
      <c r="H129" s="584"/>
      <c r="I129" s="474"/>
      <c r="J129" s="634"/>
      <c r="K129" s="579"/>
      <c r="L129" s="594"/>
    </row>
    <row r="130" spans="1:12" s="21" customFormat="1" hidden="1">
      <c r="A130" s="625"/>
      <c r="B130" s="1035" t="s">
        <v>10</v>
      </c>
      <c r="C130" s="1036"/>
      <c r="D130" s="1036"/>
      <c r="E130" s="583">
        <v>3.5</v>
      </c>
      <c r="F130" s="578" t="s">
        <v>73</v>
      </c>
      <c r="G130" s="648"/>
      <c r="H130" s="584"/>
      <c r="I130" s="647"/>
      <c r="J130" s="634"/>
      <c r="K130" s="579"/>
      <c r="L130" s="594"/>
    </row>
    <row r="131" spans="1:12" s="21" customFormat="1" hidden="1">
      <c r="A131" s="625"/>
      <c r="B131" s="1039" t="s">
        <v>623</v>
      </c>
      <c r="C131" s="1040"/>
      <c r="D131" s="1041"/>
      <c r="E131" s="583">
        <v>65</v>
      </c>
      <c r="F131" s="597" t="s">
        <v>73</v>
      </c>
      <c r="G131" s="648"/>
      <c r="H131" s="584"/>
      <c r="I131" s="501"/>
      <c r="J131" s="634"/>
      <c r="K131" s="579"/>
      <c r="L131" s="594"/>
    </row>
    <row r="132" spans="1:12" s="21" customFormat="1" hidden="1">
      <c r="A132" s="626"/>
      <c r="B132" s="1045" t="s">
        <v>622</v>
      </c>
      <c r="C132" s="1046"/>
      <c r="D132" s="1047"/>
      <c r="E132" s="588"/>
      <c r="F132" s="589"/>
      <c r="G132" s="633"/>
      <c r="H132" s="657"/>
      <c r="I132" s="628"/>
      <c r="J132" s="627"/>
      <c r="K132" s="590"/>
      <c r="L132" s="595"/>
    </row>
    <row r="133" spans="1:12" s="21" customFormat="1">
      <c r="A133" s="151">
        <v>4</v>
      </c>
      <c r="B133" s="1031" t="s">
        <v>626</v>
      </c>
      <c r="C133" s="983"/>
      <c r="D133" s="984"/>
      <c r="E133" s="526"/>
      <c r="F133" s="181"/>
      <c r="G133" s="182"/>
      <c r="H133" s="665"/>
      <c r="I133" s="526"/>
      <c r="J133" s="169"/>
      <c r="K133" s="169"/>
      <c r="L133" s="181"/>
    </row>
    <row r="134" spans="1:12" s="21" customFormat="1">
      <c r="A134" s="216">
        <v>4.0999999999999996</v>
      </c>
      <c r="B134" s="1063" t="s">
        <v>627</v>
      </c>
      <c r="C134" s="1064"/>
      <c r="D134" s="1065"/>
      <c r="E134" s="533"/>
      <c r="F134" s="217"/>
      <c r="G134" s="218"/>
      <c r="H134" s="156"/>
      <c r="I134" s="533"/>
      <c r="J134" s="157"/>
      <c r="K134" s="157"/>
      <c r="L134" s="217"/>
    </row>
    <row r="135" spans="1:12" s="21" customFormat="1">
      <c r="A135" s="216"/>
      <c r="B135" s="1060" t="s">
        <v>628</v>
      </c>
      <c r="C135" s="1061"/>
      <c r="D135" s="1062"/>
      <c r="E135" s="522">
        <v>2</v>
      </c>
      <c r="F135" s="171" t="s">
        <v>37</v>
      </c>
      <c r="G135" s="228"/>
      <c r="H135" s="156"/>
      <c r="I135" s="502"/>
      <c r="J135" s="157"/>
      <c r="K135" s="157"/>
      <c r="L135" s="217"/>
    </row>
    <row r="136" spans="1:12" s="21" customFormat="1">
      <c r="A136" s="666"/>
      <c r="B136" s="960" t="s">
        <v>630</v>
      </c>
      <c r="C136" s="961"/>
      <c r="D136" s="962"/>
      <c r="E136" s="667"/>
      <c r="F136" s="668"/>
      <c r="G136" s="669"/>
      <c r="H136" s="161"/>
      <c r="I136" s="671"/>
      <c r="J136" s="162"/>
      <c r="K136" s="162"/>
      <c r="L136" s="670"/>
    </row>
    <row r="137" spans="1:12" s="662" customFormat="1">
      <c r="A137" s="151">
        <v>4.2</v>
      </c>
      <c r="B137" s="1031" t="s">
        <v>629</v>
      </c>
      <c r="C137" s="983"/>
      <c r="D137" s="984"/>
      <c r="E137" s="672"/>
      <c r="F137" s="519"/>
      <c r="G137" s="673"/>
      <c r="H137" s="168"/>
      <c r="I137" s="672"/>
      <c r="J137" s="169"/>
      <c r="K137" s="169"/>
      <c r="L137" s="180"/>
    </row>
    <row r="138" spans="1:12" s="21" customFormat="1">
      <c r="A138" s="216"/>
      <c r="B138" s="1060" t="s">
        <v>677</v>
      </c>
      <c r="C138" s="1061"/>
      <c r="D138" s="1062"/>
      <c r="E138" s="533">
        <v>90</v>
      </c>
      <c r="F138" s="663" t="s">
        <v>35</v>
      </c>
      <c r="G138" s="697"/>
      <c r="H138" s="156"/>
      <c r="I138" s="696"/>
      <c r="J138" s="157"/>
      <c r="K138" s="157"/>
      <c r="L138" s="217"/>
    </row>
    <row r="139" spans="1:12" s="21" customFormat="1">
      <c r="A139" s="216"/>
      <c r="B139" s="1060" t="s">
        <v>678</v>
      </c>
      <c r="C139" s="1061"/>
      <c r="D139" s="1062"/>
      <c r="E139" s="533">
        <v>40</v>
      </c>
      <c r="F139" s="663" t="s">
        <v>35</v>
      </c>
      <c r="G139" s="697"/>
      <c r="H139" s="156"/>
      <c r="I139" s="696"/>
      <c r="J139" s="157"/>
      <c r="K139" s="157"/>
      <c r="L139" s="217"/>
    </row>
    <row r="140" spans="1:12" s="21" customFormat="1">
      <c r="A140" s="216"/>
      <c r="B140" s="1060" t="s">
        <v>679</v>
      </c>
      <c r="C140" s="1061"/>
      <c r="D140" s="1062"/>
      <c r="E140" s="533">
        <v>124</v>
      </c>
      <c r="F140" s="663" t="s">
        <v>35</v>
      </c>
      <c r="G140" s="697"/>
      <c r="H140" s="156"/>
      <c r="I140" s="696"/>
      <c r="J140" s="157"/>
      <c r="K140" s="157"/>
      <c r="L140" s="217"/>
    </row>
    <row r="141" spans="1:12" s="21" customFormat="1">
      <c r="A141" s="216"/>
      <c r="B141" s="1060" t="s">
        <v>680</v>
      </c>
      <c r="C141" s="1061"/>
      <c r="D141" s="1062"/>
      <c r="E141" s="533">
        <v>30</v>
      </c>
      <c r="F141" s="663" t="s">
        <v>35</v>
      </c>
      <c r="G141" s="697"/>
      <c r="H141" s="156"/>
      <c r="I141" s="696"/>
      <c r="J141" s="157"/>
      <c r="K141" s="157"/>
      <c r="L141" s="217"/>
    </row>
    <row r="142" spans="1:12" s="21" customFormat="1">
      <c r="A142" s="216"/>
      <c r="B142" s="1060" t="s">
        <v>681</v>
      </c>
      <c r="C142" s="1061"/>
      <c r="D142" s="1062"/>
      <c r="E142" s="533">
        <v>267</v>
      </c>
      <c r="F142" s="663" t="s">
        <v>35</v>
      </c>
      <c r="G142" s="697"/>
      <c r="H142" s="156"/>
      <c r="I142" s="696"/>
      <c r="J142" s="157"/>
      <c r="K142" s="157"/>
      <c r="L142" s="217"/>
    </row>
    <row r="143" spans="1:12" s="21" customFormat="1">
      <c r="A143" s="216"/>
      <c r="B143" s="1060" t="s">
        <v>682</v>
      </c>
      <c r="C143" s="1061"/>
      <c r="D143" s="1062"/>
      <c r="E143" s="533">
        <v>118</v>
      </c>
      <c r="F143" s="663" t="s">
        <v>35</v>
      </c>
      <c r="G143" s="697"/>
      <c r="H143" s="156"/>
      <c r="I143" s="696"/>
      <c r="J143" s="157"/>
      <c r="K143" s="157"/>
      <c r="L143" s="217"/>
    </row>
    <row r="144" spans="1:12" s="21" customFormat="1">
      <c r="A144" s="216"/>
      <c r="B144" s="1060" t="s">
        <v>683</v>
      </c>
      <c r="C144" s="1061"/>
      <c r="D144" s="1062"/>
      <c r="E144" s="533">
        <v>64</v>
      </c>
      <c r="F144" s="663" t="s">
        <v>35</v>
      </c>
      <c r="G144" s="697"/>
      <c r="H144" s="156"/>
      <c r="I144" s="696"/>
      <c r="J144" s="157"/>
      <c r="K144" s="157"/>
      <c r="L144" s="217"/>
    </row>
    <row r="145" spans="1:12" s="21" customFormat="1">
      <c r="A145" s="216"/>
      <c r="B145" s="1060" t="s">
        <v>631</v>
      </c>
      <c r="C145" s="1061"/>
      <c r="D145" s="1062"/>
      <c r="E145" s="533">
        <v>1</v>
      </c>
      <c r="F145" s="663" t="s">
        <v>37</v>
      </c>
      <c r="G145" s="697"/>
      <c r="H145" s="156"/>
      <c r="I145" s="696"/>
      <c r="J145" s="157"/>
      <c r="K145" s="157"/>
      <c r="L145" s="217"/>
    </row>
    <row r="146" spans="1:12" s="21" customFormat="1">
      <c r="A146" s="666"/>
      <c r="B146" s="960" t="s">
        <v>632</v>
      </c>
      <c r="C146" s="961"/>
      <c r="D146" s="962"/>
      <c r="E146" s="671"/>
      <c r="F146" s="466"/>
      <c r="G146" s="674"/>
      <c r="H146" s="703"/>
      <c r="I146" s="671"/>
      <c r="J146" s="689"/>
      <c r="K146" s="689"/>
      <c r="L146" s="675"/>
    </row>
    <row r="147" spans="1:12" s="662" customFormat="1">
      <c r="A147" s="151">
        <v>4.3</v>
      </c>
      <c r="B147" s="1031" t="s">
        <v>633</v>
      </c>
      <c r="C147" s="983"/>
      <c r="D147" s="984"/>
      <c r="E147" s="672"/>
      <c r="F147" s="180"/>
      <c r="G147" s="673"/>
      <c r="H147" s="168"/>
      <c r="I147" s="672"/>
      <c r="J147" s="169"/>
      <c r="K147" s="169"/>
      <c r="L147" s="180"/>
    </row>
    <row r="148" spans="1:12" s="21" customFormat="1">
      <c r="A148" s="152"/>
      <c r="B148" s="987" t="s">
        <v>635</v>
      </c>
      <c r="C148" s="985"/>
      <c r="D148" s="986"/>
      <c r="E148" s="521">
        <v>18</v>
      </c>
      <c r="F148" s="154" t="s">
        <v>37</v>
      </c>
      <c r="G148" s="700"/>
      <c r="H148" s="156"/>
      <c r="I148" s="501"/>
      <c r="J148" s="157"/>
      <c r="K148" s="157"/>
      <c r="L148" s="158"/>
    </row>
    <row r="149" spans="1:12" s="21" customFormat="1">
      <c r="A149" s="170"/>
      <c r="B149" s="987" t="s">
        <v>634</v>
      </c>
      <c r="C149" s="985"/>
      <c r="D149" s="986"/>
      <c r="E149" s="522">
        <v>20</v>
      </c>
      <c r="F149" s="171" t="s">
        <v>37</v>
      </c>
      <c r="G149" s="471"/>
      <c r="H149" s="156"/>
      <c r="I149" s="501"/>
      <c r="J149" s="157"/>
      <c r="K149" s="157"/>
      <c r="L149" s="158"/>
    </row>
    <row r="150" spans="1:12" s="21" customFormat="1">
      <c r="A150" s="152"/>
      <c r="B150" s="969" t="s">
        <v>31</v>
      </c>
      <c r="C150" s="970"/>
      <c r="D150" s="988"/>
      <c r="E150" s="664">
        <v>1</v>
      </c>
      <c r="F150" s="171" t="s">
        <v>37</v>
      </c>
      <c r="G150" s="701"/>
      <c r="H150" s="156"/>
      <c r="I150" s="699"/>
      <c r="J150" s="157"/>
      <c r="K150" s="157"/>
      <c r="L150" s="158"/>
    </row>
    <row r="151" spans="1:12" s="21" customFormat="1">
      <c r="A151" s="677"/>
      <c r="B151" s="963" t="s">
        <v>636</v>
      </c>
      <c r="C151" s="964"/>
      <c r="D151" s="965"/>
      <c r="E151" s="678"/>
      <c r="F151" s="159"/>
      <c r="G151" s="159"/>
      <c r="H151" s="161"/>
      <c r="I151" s="678"/>
      <c r="J151" s="678"/>
      <c r="K151" s="776"/>
      <c r="L151" s="163"/>
    </row>
    <row r="152" spans="1:12" s="21" customFormat="1">
      <c r="A152" s="679">
        <v>4.4000000000000004</v>
      </c>
      <c r="B152" s="1054" t="s">
        <v>637</v>
      </c>
      <c r="C152" s="1055"/>
      <c r="D152" s="1056"/>
      <c r="E152" s="732"/>
      <c r="F152" s="171"/>
      <c r="G152" s="664"/>
      <c r="H152" s="156"/>
      <c r="I152" s="676"/>
      <c r="J152" s="676"/>
      <c r="K152" s="735"/>
      <c r="L152" s="739"/>
    </row>
    <row r="153" spans="1:12" s="21" customFormat="1">
      <c r="A153" s="170"/>
      <c r="B153" s="969" t="s">
        <v>638</v>
      </c>
      <c r="C153" s="970"/>
      <c r="D153" s="988"/>
      <c r="E153" s="566">
        <v>19</v>
      </c>
      <c r="F153" s="171" t="s">
        <v>37</v>
      </c>
      <c r="G153" s="228"/>
      <c r="H153" s="156"/>
      <c r="I153" s="501"/>
      <c r="J153" s="157"/>
      <c r="K153" s="736"/>
      <c r="L153" s="740"/>
    </row>
    <row r="154" spans="1:12" s="21" customFormat="1">
      <c r="A154" s="152"/>
      <c r="B154" s="158" t="s">
        <v>30</v>
      </c>
      <c r="C154" s="158"/>
      <c r="D154" s="158"/>
      <c r="E154" s="566">
        <v>7</v>
      </c>
      <c r="F154" s="171" t="s">
        <v>37</v>
      </c>
      <c r="G154" s="228"/>
      <c r="H154" s="156"/>
      <c r="I154" s="501"/>
      <c r="J154" s="157"/>
      <c r="K154" s="736"/>
      <c r="L154" s="740"/>
    </row>
    <row r="155" spans="1:12" s="21" customFormat="1">
      <c r="A155" s="170"/>
      <c r="B155" s="969" t="s">
        <v>639</v>
      </c>
      <c r="C155" s="970"/>
      <c r="D155" s="988"/>
      <c r="E155" s="566">
        <v>1</v>
      </c>
      <c r="F155" s="171" t="s">
        <v>37</v>
      </c>
      <c r="G155" s="228"/>
      <c r="H155" s="156"/>
      <c r="I155" s="501"/>
      <c r="J155" s="157"/>
      <c r="K155" s="736"/>
      <c r="L155" s="740"/>
    </row>
    <row r="156" spans="1:12">
      <c r="A156" s="152"/>
      <c r="B156" s="969" t="s">
        <v>640</v>
      </c>
      <c r="C156" s="970"/>
      <c r="D156" s="988"/>
      <c r="E156" s="566">
        <v>1</v>
      </c>
      <c r="F156" s="171" t="s">
        <v>37</v>
      </c>
      <c r="G156" s="228"/>
      <c r="H156" s="156"/>
      <c r="I156" s="501"/>
      <c r="J156" s="157"/>
      <c r="K156" s="736"/>
      <c r="L156" s="740"/>
    </row>
    <row r="157" spans="1:12">
      <c r="A157" s="170"/>
      <c r="B157" s="969" t="s">
        <v>654</v>
      </c>
      <c r="C157" s="970"/>
      <c r="D157" s="988"/>
      <c r="E157" s="733">
        <v>16</v>
      </c>
      <c r="F157" s="184" t="s">
        <v>37</v>
      </c>
      <c r="G157" s="227"/>
      <c r="H157" s="186"/>
      <c r="I157" s="503"/>
      <c r="J157" s="201"/>
      <c r="K157" s="737"/>
      <c r="L157" s="741"/>
    </row>
    <row r="158" spans="1:12">
      <c r="A158" s="718"/>
      <c r="B158" s="1051" t="s">
        <v>641</v>
      </c>
      <c r="C158" s="1052"/>
      <c r="D158" s="1053"/>
      <c r="E158" s="734"/>
      <c r="F158" s="719"/>
      <c r="G158" s="720"/>
      <c r="H158" s="721"/>
      <c r="I158" s="722"/>
      <c r="J158" s="723"/>
      <c r="K158" s="738"/>
      <c r="L158" s="742"/>
    </row>
    <row r="159" spans="1:12">
      <c r="A159" s="606"/>
      <c r="B159" s="1057" t="s">
        <v>653</v>
      </c>
      <c r="C159" s="1058"/>
      <c r="D159" s="1059"/>
      <c r="E159" s="724"/>
      <c r="F159" s="725"/>
      <c r="G159" s="726"/>
      <c r="H159" s="727"/>
      <c r="I159" s="728"/>
      <c r="J159" s="729"/>
      <c r="K159" s="543"/>
      <c r="L159" s="607"/>
    </row>
    <row r="160" spans="1:12" ht="21.6" thickBot="1">
      <c r="A160" s="1022" t="s">
        <v>32</v>
      </c>
      <c r="B160" s="1023"/>
      <c r="C160" s="1023"/>
      <c r="D160" s="1023"/>
      <c r="E160" s="1023"/>
      <c r="F160" s="1023"/>
      <c r="G160" s="1023"/>
      <c r="H160" s="1023"/>
      <c r="I160" s="1023"/>
      <c r="J160" s="1024"/>
      <c r="K160" s="730"/>
      <c r="L160" s="731"/>
    </row>
  </sheetData>
  <mergeCells count="159">
    <mergeCell ref="B148:D148"/>
    <mergeCell ref="B149:D149"/>
    <mergeCell ref="B158:D158"/>
    <mergeCell ref="B152:D152"/>
    <mergeCell ref="B159:D159"/>
    <mergeCell ref="B145:D145"/>
    <mergeCell ref="B147:D147"/>
    <mergeCell ref="B136:D136"/>
    <mergeCell ref="B134:D134"/>
    <mergeCell ref="B135:D135"/>
    <mergeCell ref="B137:D137"/>
    <mergeCell ref="B138:D138"/>
    <mergeCell ref="B143:D143"/>
    <mergeCell ref="B139:D139"/>
    <mergeCell ref="B140:D140"/>
    <mergeCell ref="B141:D141"/>
    <mergeCell ref="B142:D142"/>
    <mergeCell ref="B144:D144"/>
    <mergeCell ref="B130:D130"/>
    <mergeCell ref="B131:D131"/>
    <mergeCell ref="B132:D132"/>
    <mergeCell ref="B125:D125"/>
    <mergeCell ref="B126:D126"/>
    <mergeCell ref="B127:D127"/>
    <mergeCell ref="B128:D128"/>
    <mergeCell ref="B129:D129"/>
    <mergeCell ref="B121:D121"/>
    <mergeCell ref="B120:D120"/>
    <mergeCell ref="B122:D122"/>
    <mergeCell ref="B123:D123"/>
    <mergeCell ref="B124:D124"/>
    <mergeCell ref="B117:D117"/>
    <mergeCell ref="B118:D118"/>
    <mergeCell ref="B119:D119"/>
    <mergeCell ref="B116:D116"/>
    <mergeCell ref="B115:D115"/>
    <mergeCell ref="B112:D112"/>
    <mergeCell ref="B113:D113"/>
    <mergeCell ref="B114:D114"/>
    <mergeCell ref="B111:D111"/>
    <mergeCell ref="B106:D106"/>
    <mergeCell ref="B109:D109"/>
    <mergeCell ref="B110:D110"/>
    <mergeCell ref="B101:D101"/>
    <mergeCell ref="B102:D102"/>
    <mergeCell ref="B103:D103"/>
    <mergeCell ref="B104:D104"/>
    <mergeCell ref="B105:D105"/>
    <mergeCell ref="B108:D108"/>
    <mergeCell ref="B87:D87"/>
    <mergeCell ref="B88:D88"/>
    <mergeCell ref="B31:D31"/>
    <mergeCell ref="B39:D39"/>
    <mergeCell ref="B96:D96"/>
    <mergeCell ref="B97:D97"/>
    <mergeCell ref="B98:D98"/>
    <mergeCell ref="B99:D99"/>
    <mergeCell ref="B100:D100"/>
    <mergeCell ref="B91:D91"/>
    <mergeCell ref="B92:D92"/>
    <mergeCell ref="B93:D93"/>
    <mergeCell ref="B94:D94"/>
    <mergeCell ref="B95:D95"/>
    <mergeCell ref="A160:J160"/>
    <mergeCell ref="B56:D56"/>
    <mergeCell ref="B69:D69"/>
    <mergeCell ref="B80:D80"/>
    <mergeCell ref="B83:D83"/>
    <mergeCell ref="B76:D76"/>
    <mergeCell ref="B77:D77"/>
    <mergeCell ref="B81:D81"/>
    <mergeCell ref="B82:D82"/>
    <mergeCell ref="B78:D78"/>
    <mergeCell ref="B68:D68"/>
    <mergeCell ref="B59:D59"/>
    <mergeCell ref="B74:D74"/>
    <mergeCell ref="B107:D107"/>
    <mergeCell ref="B70:D70"/>
    <mergeCell ref="B153:D153"/>
    <mergeCell ref="B155:D155"/>
    <mergeCell ref="B156:D156"/>
    <mergeCell ref="B157:D157"/>
    <mergeCell ref="B133:D133"/>
    <mergeCell ref="B150:D150"/>
    <mergeCell ref="B60:D60"/>
    <mergeCell ref="B61:D61"/>
    <mergeCell ref="B86:D86"/>
    <mergeCell ref="A7:A8"/>
    <mergeCell ref="E7:E8"/>
    <mergeCell ref="F7:F8"/>
    <mergeCell ref="G7:H7"/>
    <mergeCell ref="I7:J7"/>
    <mergeCell ref="B40:D40"/>
    <mergeCell ref="B42:D42"/>
    <mergeCell ref="B54:D54"/>
    <mergeCell ref="B55:D55"/>
    <mergeCell ref="B41:D41"/>
    <mergeCell ref="B13:D13"/>
    <mergeCell ref="B17:D17"/>
    <mergeCell ref="B47:D47"/>
    <mergeCell ref="B49:D49"/>
    <mergeCell ref="B48:D48"/>
    <mergeCell ref="B51:D51"/>
    <mergeCell ref="B50:D50"/>
    <mergeCell ref="B43:D43"/>
    <mergeCell ref="B45:D45"/>
    <mergeCell ref="B53:D53"/>
    <mergeCell ref="B32:D32"/>
    <mergeCell ref="B33:D33"/>
    <mergeCell ref="B52:D52"/>
    <mergeCell ref="B44:D44"/>
    <mergeCell ref="K7:K8"/>
    <mergeCell ref="L7:L8"/>
    <mergeCell ref="H6:I6"/>
    <mergeCell ref="B7:D8"/>
    <mergeCell ref="A1:K1"/>
    <mergeCell ref="B12:D12"/>
    <mergeCell ref="B11:D11"/>
    <mergeCell ref="B46:D46"/>
    <mergeCell ref="B22:D22"/>
    <mergeCell ref="B23:D23"/>
    <mergeCell ref="B14:D14"/>
    <mergeCell ref="B20:D20"/>
    <mergeCell ref="B21:D21"/>
    <mergeCell ref="A25:D25"/>
    <mergeCell ref="B30:D30"/>
    <mergeCell ref="A3:C3"/>
    <mergeCell ref="A2:C2"/>
    <mergeCell ref="A4:C4"/>
    <mergeCell ref="A6:C6"/>
    <mergeCell ref="H4:L4"/>
    <mergeCell ref="D3:L3"/>
    <mergeCell ref="D2:L2"/>
    <mergeCell ref="D4:F4"/>
    <mergeCell ref="D5:F5"/>
    <mergeCell ref="D6:F6"/>
    <mergeCell ref="B146:D146"/>
    <mergeCell ref="B151:D151"/>
    <mergeCell ref="B85:D85"/>
    <mergeCell ref="B72:D72"/>
    <mergeCell ref="B73:D73"/>
    <mergeCell ref="B71:D71"/>
    <mergeCell ref="B67:D67"/>
    <mergeCell ref="B75:D75"/>
    <mergeCell ref="B58:D58"/>
    <mergeCell ref="B79:D79"/>
    <mergeCell ref="B89:D89"/>
    <mergeCell ref="B90:D90"/>
    <mergeCell ref="B38:D38"/>
    <mergeCell ref="B24:D24"/>
    <mergeCell ref="B26:D26"/>
    <mergeCell ref="B27:D27"/>
    <mergeCell ref="B28:D28"/>
    <mergeCell ref="B62:D62"/>
    <mergeCell ref="B63:D63"/>
    <mergeCell ref="B64:D64"/>
    <mergeCell ref="B65:D65"/>
    <mergeCell ref="B66:D66"/>
    <mergeCell ref="B84:D84"/>
  </mergeCells>
  <phoneticPr fontId="17" type="noConversion"/>
  <printOptions horizontalCentered="1"/>
  <pageMargins left="0.19685039370078741" right="0.19685039370078741" top="0.59055118110236227" bottom="0.19685039370078741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2"/>
  <sheetViews>
    <sheetView topLeftCell="A4" workbookViewId="0">
      <selection activeCell="D7" sqref="D7"/>
    </sheetView>
  </sheetViews>
  <sheetFormatPr defaultRowHeight="21"/>
  <cols>
    <col min="1" max="1" width="7.44140625" style="1" customWidth="1"/>
    <col min="2" max="2" width="4.33203125" style="1" customWidth="1"/>
    <col min="3" max="3" width="9.44140625" style="1" customWidth="1"/>
    <col min="4" max="4" width="22.33203125" style="1" customWidth="1"/>
    <col min="5" max="5" width="7.44140625" style="1" customWidth="1"/>
    <col min="6" max="6" width="9.109375" style="1" customWidth="1"/>
    <col min="7" max="7" width="10.109375" style="1" customWidth="1"/>
    <col min="8" max="8" width="5.77734375" style="1" customWidth="1"/>
    <col min="9" max="9" width="6.88671875" style="1" customWidth="1"/>
    <col min="10" max="10" width="9.44140625" style="1" customWidth="1"/>
    <col min="11" max="197" width="9" style="1"/>
    <col min="198" max="198" width="5.44140625" style="1" customWidth="1"/>
    <col min="199" max="199" width="7" style="1" customWidth="1"/>
    <col min="200" max="200" width="8.44140625" style="1" customWidth="1"/>
    <col min="201" max="201" width="6" style="1" customWidth="1"/>
    <col min="202" max="202" width="7.44140625" style="1" customWidth="1"/>
    <col min="203" max="203" width="9.109375" style="1" customWidth="1"/>
    <col min="204" max="206" width="8.44140625" style="1" customWidth="1"/>
    <col min="207" max="207" width="11.88671875" style="1" customWidth="1"/>
    <col min="208" max="208" width="8.44140625" style="1" customWidth="1"/>
    <col min="209" max="209" width="9.44140625" style="1" bestFit="1" customWidth="1"/>
    <col min="210" max="210" width="9.44140625" style="1" customWidth="1"/>
    <col min="211" max="211" width="9.44140625" style="1" bestFit="1" customWidth="1"/>
    <col min="212" max="453" width="9" style="1"/>
    <col min="454" max="454" width="5.44140625" style="1" customWidth="1"/>
    <col min="455" max="455" width="7" style="1" customWidth="1"/>
    <col min="456" max="456" width="8.44140625" style="1" customWidth="1"/>
    <col min="457" max="457" width="6" style="1" customWidth="1"/>
    <col min="458" max="458" width="7.44140625" style="1" customWidth="1"/>
    <col min="459" max="459" width="9.109375" style="1" customWidth="1"/>
    <col min="460" max="462" width="8.44140625" style="1" customWidth="1"/>
    <col min="463" max="463" width="11.88671875" style="1" customWidth="1"/>
    <col min="464" max="464" width="8.44140625" style="1" customWidth="1"/>
    <col min="465" max="465" width="9.44140625" style="1" bestFit="1" customWidth="1"/>
    <col min="466" max="466" width="9.44140625" style="1" customWidth="1"/>
    <col min="467" max="467" width="9.44140625" style="1" bestFit="1" customWidth="1"/>
    <col min="468" max="709" width="9" style="1"/>
    <col min="710" max="710" width="5.44140625" style="1" customWidth="1"/>
    <col min="711" max="711" width="7" style="1" customWidth="1"/>
    <col min="712" max="712" width="8.44140625" style="1" customWidth="1"/>
    <col min="713" max="713" width="6" style="1" customWidth="1"/>
    <col min="714" max="714" width="7.44140625" style="1" customWidth="1"/>
    <col min="715" max="715" width="9.109375" style="1" customWidth="1"/>
    <col min="716" max="718" width="8.44140625" style="1" customWidth="1"/>
    <col min="719" max="719" width="11.88671875" style="1" customWidth="1"/>
    <col min="720" max="720" width="8.44140625" style="1" customWidth="1"/>
    <col min="721" max="721" width="9.44140625" style="1" bestFit="1" customWidth="1"/>
    <col min="722" max="722" width="9.44140625" style="1" customWidth="1"/>
    <col min="723" max="723" width="9.44140625" style="1" bestFit="1" customWidth="1"/>
    <col min="724" max="965" width="9" style="1"/>
    <col min="966" max="966" width="5.44140625" style="1" customWidth="1"/>
    <col min="967" max="967" width="7" style="1" customWidth="1"/>
    <col min="968" max="968" width="8.44140625" style="1" customWidth="1"/>
    <col min="969" max="969" width="6" style="1" customWidth="1"/>
    <col min="970" max="970" width="7.44140625" style="1" customWidth="1"/>
    <col min="971" max="971" width="9.109375" style="1" customWidth="1"/>
    <col min="972" max="974" width="8.44140625" style="1" customWidth="1"/>
    <col min="975" max="975" width="11.88671875" style="1" customWidth="1"/>
    <col min="976" max="976" width="8.44140625" style="1" customWidth="1"/>
    <col min="977" max="977" width="9.44140625" style="1" bestFit="1" customWidth="1"/>
    <col min="978" max="978" width="9.44140625" style="1" customWidth="1"/>
    <col min="979" max="979" width="9.44140625" style="1" bestFit="1" customWidth="1"/>
    <col min="980" max="1221" width="9" style="1"/>
    <col min="1222" max="1222" width="5.44140625" style="1" customWidth="1"/>
    <col min="1223" max="1223" width="7" style="1" customWidth="1"/>
    <col min="1224" max="1224" width="8.44140625" style="1" customWidth="1"/>
    <col min="1225" max="1225" width="6" style="1" customWidth="1"/>
    <col min="1226" max="1226" width="7.44140625" style="1" customWidth="1"/>
    <col min="1227" max="1227" width="9.109375" style="1" customWidth="1"/>
    <col min="1228" max="1230" width="8.44140625" style="1" customWidth="1"/>
    <col min="1231" max="1231" width="11.88671875" style="1" customWidth="1"/>
    <col min="1232" max="1232" width="8.44140625" style="1" customWidth="1"/>
    <col min="1233" max="1233" width="9.44140625" style="1" bestFit="1" customWidth="1"/>
    <col min="1234" max="1234" width="9.44140625" style="1" customWidth="1"/>
    <col min="1235" max="1235" width="9.44140625" style="1" bestFit="1" customWidth="1"/>
    <col min="1236" max="1477" width="9" style="1"/>
    <col min="1478" max="1478" width="5.44140625" style="1" customWidth="1"/>
    <col min="1479" max="1479" width="7" style="1" customWidth="1"/>
    <col min="1480" max="1480" width="8.44140625" style="1" customWidth="1"/>
    <col min="1481" max="1481" width="6" style="1" customWidth="1"/>
    <col min="1482" max="1482" width="7.44140625" style="1" customWidth="1"/>
    <col min="1483" max="1483" width="9.109375" style="1" customWidth="1"/>
    <col min="1484" max="1486" width="8.44140625" style="1" customWidth="1"/>
    <col min="1487" max="1487" width="11.88671875" style="1" customWidth="1"/>
    <col min="1488" max="1488" width="8.44140625" style="1" customWidth="1"/>
    <col min="1489" max="1489" width="9.44140625" style="1" bestFit="1" customWidth="1"/>
    <col min="1490" max="1490" width="9.44140625" style="1" customWidth="1"/>
    <col min="1491" max="1491" width="9.44140625" style="1" bestFit="1" customWidth="1"/>
    <col min="1492" max="1733" width="9" style="1"/>
    <col min="1734" max="1734" width="5.44140625" style="1" customWidth="1"/>
    <col min="1735" max="1735" width="7" style="1" customWidth="1"/>
    <col min="1736" max="1736" width="8.44140625" style="1" customWidth="1"/>
    <col min="1737" max="1737" width="6" style="1" customWidth="1"/>
    <col min="1738" max="1738" width="7.44140625" style="1" customWidth="1"/>
    <col min="1739" max="1739" width="9.109375" style="1" customWidth="1"/>
    <col min="1740" max="1742" width="8.44140625" style="1" customWidth="1"/>
    <col min="1743" max="1743" width="11.88671875" style="1" customWidth="1"/>
    <col min="1744" max="1744" width="8.44140625" style="1" customWidth="1"/>
    <col min="1745" max="1745" width="9.44140625" style="1" bestFit="1" customWidth="1"/>
    <col min="1746" max="1746" width="9.44140625" style="1" customWidth="1"/>
    <col min="1747" max="1747" width="9.44140625" style="1" bestFit="1" customWidth="1"/>
    <col min="1748" max="1989" width="9" style="1"/>
    <col min="1990" max="1990" width="5.44140625" style="1" customWidth="1"/>
    <col min="1991" max="1991" width="7" style="1" customWidth="1"/>
    <col min="1992" max="1992" width="8.44140625" style="1" customWidth="1"/>
    <col min="1993" max="1993" width="6" style="1" customWidth="1"/>
    <col min="1994" max="1994" width="7.44140625" style="1" customWidth="1"/>
    <col min="1995" max="1995" width="9.109375" style="1" customWidth="1"/>
    <col min="1996" max="1998" width="8.44140625" style="1" customWidth="1"/>
    <col min="1999" max="1999" width="11.88671875" style="1" customWidth="1"/>
    <col min="2000" max="2000" width="8.44140625" style="1" customWidth="1"/>
    <col min="2001" max="2001" width="9.44140625" style="1" bestFit="1" customWidth="1"/>
    <col min="2002" max="2002" width="9.44140625" style="1" customWidth="1"/>
    <col min="2003" max="2003" width="9.44140625" style="1" bestFit="1" customWidth="1"/>
    <col min="2004" max="2245" width="9" style="1"/>
    <col min="2246" max="2246" width="5.44140625" style="1" customWidth="1"/>
    <col min="2247" max="2247" width="7" style="1" customWidth="1"/>
    <col min="2248" max="2248" width="8.44140625" style="1" customWidth="1"/>
    <col min="2249" max="2249" width="6" style="1" customWidth="1"/>
    <col min="2250" max="2250" width="7.44140625" style="1" customWidth="1"/>
    <col min="2251" max="2251" width="9.109375" style="1" customWidth="1"/>
    <col min="2252" max="2254" width="8.44140625" style="1" customWidth="1"/>
    <col min="2255" max="2255" width="11.88671875" style="1" customWidth="1"/>
    <col min="2256" max="2256" width="8.44140625" style="1" customWidth="1"/>
    <col min="2257" max="2257" width="9.44140625" style="1" bestFit="1" customWidth="1"/>
    <col min="2258" max="2258" width="9.44140625" style="1" customWidth="1"/>
    <col min="2259" max="2259" width="9.44140625" style="1" bestFit="1" customWidth="1"/>
    <col min="2260" max="2501" width="9" style="1"/>
    <col min="2502" max="2502" width="5.44140625" style="1" customWidth="1"/>
    <col min="2503" max="2503" width="7" style="1" customWidth="1"/>
    <col min="2504" max="2504" width="8.44140625" style="1" customWidth="1"/>
    <col min="2505" max="2505" width="6" style="1" customWidth="1"/>
    <col min="2506" max="2506" width="7.44140625" style="1" customWidth="1"/>
    <col min="2507" max="2507" width="9.109375" style="1" customWidth="1"/>
    <col min="2508" max="2510" width="8.44140625" style="1" customWidth="1"/>
    <col min="2511" max="2511" width="11.88671875" style="1" customWidth="1"/>
    <col min="2512" max="2512" width="8.44140625" style="1" customWidth="1"/>
    <col min="2513" max="2513" width="9.44140625" style="1" bestFit="1" customWidth="1"/>
    <col min="2514" max="2514" width="9.44140625" style="1" customWidth="1"/>
    <col min="2515" max="2515" width="9.44140625" style="1" bestFit="1" customWidth="1"/>
    <col min="2516" max="2757" width="9" style="1"/>
    <col min="2758" max="2758" width="5.44140625" style="1" customWidth="1"/>
    <col min="2759" max="2759" width="7" style="1" customWidth="1"/>
    <col min="2760" max="2760" width="8.44140625" style="1" customWidth="1"/>
    <col min="2761" max="2761" width="6" style="1" customWidth="1"/>
    <col min="2762" max="2762" width="7.44140625" style="1" customWidth="1"/>
    <col min="2763" max="2763" width="9.109375" style="1" customWidth="1"/>
    <col min="2764" max="2766" width="8.44140625" style="1" customWidth="1"/>
    <col min="2767" max="2767" width="11.88671875" style="1" customWidth="1"/>
    <col min="2768" max="2768" width="8.44140625" style="1" customWidth="1"/>
    <col min="2769" max="2769" width="9.44140625" style="1" bestFit="1" customWidth="1"/>
    <col min="2770" max="2770" width="9.44140625" style="1" customWidth="1"/>
    <col min="2771" max="2771" width="9.44140625" style="1" bestFit="1" customWidth="1"/>
    <col min="2772" max="3013" width="9" style="1"/>
    <col min="3014" max="3014" width="5.44140625" style="1" customWidth="1"/>
    <col min="3015" max="3015" width="7" style="1" customWidth="1"/>
    <col min="3016" max="3016" width="8.44140625" style="1" customWidth="1"/>
    <col min="3017" max="3017" width="6" style="1" customWidth="1"/>
    <col min="3018" max="3018" width="7.44140625" style="1" customWidth="1"/>
    <col min="3019" max="3019" width="9.109375" style="1" customWidth="1"/>
    <col min="3020" max="3022" width="8.44140625" style="1" customWidth="1"/>
    <col min="3023" max="3023" width="11.88671875" style="1" customWidth="1"/>
    <col min="3024" max="3024" width="8.44140625" style="1" customWidth="1"/>
    <col min="3025" max="3025" width="9.44140625" style="1" bestFit="1" customWidth="1"/>
    <col min="3026" max="3026" width="9.44140625" style="1" customWidth="1"/>
    <col min="3027" max="3027" width="9.44140625" style="1" bestFit="1" customWidth="1"/>
    <col min="3028" max="3269" width="9" style="1"/>
    <col min="3270" max="3270" width="5.44140625" style="1" customWidth="1"/>
    <col min="3271" max="3271" width="7" style="1" customWidth="1"/>
    <col min="3272" max="3272" width="8.44140625" style="1" customWidth="1"/>
    <col min="3273" max="3273" width="6" style="1" customWidth="1"/>
    <col min="3274" max="3274" width="7.44140625" style="1" customWidth="1"/>
    <col min="3275" max="3275" width="9.109375" style="1" customWidth="1"/>
    <col min="3276" max="3278" width="8.44140625" style="1" customWidth="1"/>
    <col min="3279" max="3279" width="11.88671875" style="1" customWidth="1"/>
    <col min="3280" max="3280" width="8.44140625" style="1" customWidth="1"/>
    <col min="3281" max="3281" width="9.44140625" style="1" bestFit="1" customWidth="1"/>
    <col min="3282" max="3282" width="9.44140625" style="1" customWidth="1"/>
    <col min="3283" max="3283" width="9.44140625" style="1" bestFit="1" customWidth="1"/>
    <col min="3284" max="3525" width="9" style="1"/>
    <col min="3526" max="3526" width="5.44140625" style="1" customWidth="1"/>
    <col min="3527" max="3527" width="7" style="1" customWidth="1"/>
    <col min="3528" max="3528" width="8.44140625" style="1" customWidth="1"/>
    <col min="3529" max="3529" width="6" style="1" customWidth="1"/>
    <col min="3530" max="3530" width="7.44140625" style="1" customWidth="1"/>
    <col min="3531" max="3531" width="9.109375" style="1" customWidth="1"/>
    <col min="3532" max="3534" width="8.44140625" style="1" customWidth="1"/>
    <col min="3535" max="3535" width="11.88671875" style="1" customWidth="1"/>
    <col min="3536" max="3536" width="8.44140625" style="1" customWidth="1"/>
    <col min="3537" max="3537" width="9.44140625" style="1" bestFit="1" customWidth="1"/>
    <col min="3538" max="3538" width="9.44140625" style="1" customWidth="1"/>
    <col min="3539" max="3539" width="9.44140625" style="1" bestFit="1" customWidth="1"/>
    <col min="3540" max="3781" width="9" style="1"/>
    <col min="3782" max="3782" width="5.44140625" style="1" customWidth="1"/>
    <col min="3783" max="3783" width="7" style="1" customWidth="1"/>
    <col min="3784" max="3784" width="8.44140625" style="1" customWidth="1"/>
    <col min="3785" max="3785" width="6" style="1" customWidth="1"/>
    <col min="3786" max="3786" width="7.44140625" style="1" customWidth="1"/>
    <col min="3787" max="3787" width="9.109375" style="1" customWidth="1"/>
    <col min="3788" max="3790" width="8.44140625" style="1" customWidth="1"/>
    <col min="3791" max="3791" width="11.88671875" style="1" customWidth="1"/>
    <col min="3792" max="3792" width="8.44140625" style="1" customWidth="1"/>
    <col min="3793" max="3793" width="9.44140625" style="1" bestFit="1" customWidth="1"/>
    <col min="3794" max="3794" width="9.44140625" style="1" customWidth="1"/>
    <col min="3795" max="3795" width="9.44140625" style="1" bestFit="1" customWidth="1"/>
    <col min="3796" max="4037" width="9" style="1"/>
    <col min="4038" max="4038" width="5.44140625" style="1" customWidth="1"/>
    <col min="4039" max="4039" width="7" style="1" customWidth="1"/>
    <col min="4040" max="4040" width="8.44140625" style="1" customWidth="1"/>
    <col min="4041" max="4041" width="6" style="1" customWidth="1"/>
    <col min="4042" max="4042" width="7.44140625" style="1" customWidth="1"/>
    <col min="4043" max="4043" width="9.109375" style="1" customWidth="1"/>
    <col min="4044" max="4046" width="8.44140625" style="1" customWidth="1"/>
    <col min="4047" max="4047" width="11.88671875" style="1" customWidth="1"/>
    <col min="4048" max="4048" width="8.44140625" style="1" customWidth="1"/>
    <col min="4049" max="4049" width="9.44140625" style="1" bestFit="1" customWidth="1"/>
    <col min="4050" max="4050" width="9.44140625" style="1" customWidth="1"/>
    <col min="4051" max="4051" width="9.44140625" style="1" bestFit="1" customWidth="1"/>
    <col min="4052" max="4293" width="9" style="1"/>
    <col min="4294" max="4294" width="5.44140625" style="1" customWidth="1"/>
    <col min="4295" max="4295" width="7" style="1" customWidth="1"/>
    <col min="4296" max="4296" width="8.44140625" style="1" customWidth="1"/>
    <col min="4297" max="4297" width="6" style="1" customWidth="1"/>
    <col min="4298" max="4298" width="7.44140625" style="1" customWidth="1"/>
    <col min="4299" max="4299" width="9.109375" style="1" customWidth="1"/>
    <col min="4300" max="4302" width="8.44140625" style="1" customWidth="1"/>
    <col min="4303" max="4303" width="11.88671875" style="1" customWidth="1"/>
    <col min="4304" max="4304" width="8.44140625" style="1" customWidth="1"/>
    <col min="4305" max="4305" width="9.44140625" style="1" bestFit="1" customWidth="1"/>
    <col min="4306" max="4306" width="9.44140625" style="1" customWidth="1"/>
    <col min="4307" max="4307" width="9.44140625" style="1" bestFit="1" customWidth="1"/>
    <col min="4308" max="4549" width="9" style="1"/>
    <col min="4550" max="4550" width="5.44140625" style="1" customWidth="1"/>
    <col min="4551" max="4551" width="7" style="1" customWidth="1"/>
    <col min="4552" max="4552" width="8.44140625" style="1" customWidth="1"/>
    <col min="4553" max="4553" width="6" style="1" customWidth="1"/>
    <col min="4554" max="4554" width="7.44140625" style="1" customWidth="1"/>
    <col min="4555" max="4555" width="9.109375" style="1" customWidth="1"/>
    <col min="4556" max="4558" width="8.44140625" style="1" customWidth="1"/>
    <col min="4559" max="4559" width="11.88671875" style="1" customWidth="1"/>
    <col min="4560" max="4560" width="8.44140625" style="1" customWidth="1"/>
    <col min="4561" max="4561" width="9.44140625" style="1" bestFit="1" customWidth="1"/>
    <col min="4562" max="4562" width="9.44140625" style="1" customWidth="1"/>
    <col min="4563" max="4563" width="9.44140625" style="1" bestFit="1" customWidth="1"/>
    <col min="4564" max="4805" width="9" style="1"/>
    <col min="4806" max="4806" width="5.44140625" style="1" customWidth="1"/>
    <col min="4807" max="4807" width="7" style="1" customWidth="1"/>
    <col min="4808" max="4808" width="8.44140625" style="1" customWidth="1"/>
    <col min="4809" max="4809" width="6" style="1" customWidth="1"/>
    <col min="4810" max="4810" width="7.44140625" style="1" customWidth="1"/>
    <col min="4811" max="4811" width="9.109375" style="1" customWidth="1"/>
    <col min="4812" max="4814" width="8.44140625" style="1" customWidth="1"/>
    <col min="4815" max="4815" width="11.88671875" style="1" customWidth="1"/>
    <col min="4816" max="4816" width="8.44140625" style="1" customWidth="1"/>
    <col min="4817" max="4817" width="9.44140625" style="1" bestFit="1" customWidth="1"/>
    <col min="4818" max="4818" width="9.44140625" style="1" customWidth="1"/>
    <col min="4819" max="4819" width="9.44140625" style="1" bestFit="1" customWidth="1"/>
    <col min="4820" max="5061" width="9" style="1"/>
    <col min="5062" max="5062" width="5.44140625" style="1" customWidth="1"/>
    <col min="5063" max="5063" width="7" style="1" customWidth="1"/>
    <col min="5064" max="5064" width="8.44140625" style="1" customWidth="1"/>
    <col min="5065" max="5065" width="6" style="1" customWidth="1"/>
    <col min="5066" max="5066" width="7.44140625" style="1" customWidth="1"/>
    <col min="5067" max="5067" width="9.109375" style="1" customWidth="1"/>
    <col min="5068" max="5070" width="8.44140625" style="1" customWidth="1"/>
    <col min="5071" max="5071" width="11.88671875" style="1" customWidth="1"/>
    <col min="5072" max="5072" width="8.44140625" style="1" customWidth="1"/>
    <col min="5073" max="5073" width="9.44140625" style="1" bestFit="1" customWidth="1"/>
    <col min="5074" max="5074" width="9.44140625" style="1" customWidth="1"/>
    <col min="5075" max="5075" width="9.44140625" style="1" bestFit="1" customWidth="1"/>
    <col min="5076" max="5317" width="9" style="1"/>
    <col min="5318" max="5318" width="5.44140625" style="1" customWidth="1"/>
    <col min="5319" max="5319" width="7" style="1" customWidth="1"/>
    <col min="5320" max="5320" width="8.44140625" style="1" customWidth="1"/>
    <col min="5321" max="5321" width="6" style="1" customWidth="1"/>
    <col min="5322" max="5322" width="7.44140625" style="1" customWidth="1"/>
    <col min="5323" max="5323" width="9.109375" style="1" customWidth="1"/>
    <col min="5324" max="5326" width="8.44140625" style="1" customWidth="1"/>
    <col min="5327" max="5327" width="11.88671875" style="1" customWidth="1"/>
    <col min="5328" max="5328" width="8.44140625" style="1" customWidth="1"/>
    <col min="5329" max="5329" width="9.44140625" style="1" bestFit="1" customWidth="1"/>
    <col min="5330" max="5330" width="9.44140625" style="1" customWidth="1"/>
    <col min="5331" max="5331" width="9.44140625" style="1" bestFit="1" customWidth="1"/>
    <col min="5332" max="5573" width="9" style="1"/>
    <col min="5574" max="5574" width="5.44140625" style="1" customWidth="1"/>
    <col min="5575" max="5575" width="7" style="1" customWidth="1"/>
    <col min="5576" max="5576" width="8.44140625" style="1" customWidth="1"/>
    <col min="5577" max="5577" width="6" style="1" customWidth="1"/>
    <col min="5578" max="5578" width="7.44140625" style="1" customWidth="1"/>
    <col min="5579" max="5579" width="9.109375" style="1" customWidth="1"/>
    <col min="5580" max="5582" width="8.44140625" style="1" customWidth="1"/>
    <col min="5583" max="5583" width="11.88671875" style="1" customWidth="1"/>
    <col min="5584" max="5584" width="8.44140625" style="1" customWidth="1"/>
    <col min="5585" max="5585" width="9.44140625" style="1" bestFit="1" customWidth="1"/>
    <col min="5586" max="5586" width="9.44140625" style="1" customWidth="1"/>
    <col min="5587" max="5587" width="9.44140625" style="1" bestFit="1" customWidth="1"/>
    <col min="5588" max="5829" width="9" style="1"/>
    <col min="5830" max="5830" width="5.44140625" style="1" customWidth="1"/>
    <col min="5831" max="5831" width="7" style="1" customWidth="1"/>
    <col min="5832" max="5832" width="8.44140625" style="1" customWidth="1"/>
    <col min="5833" max="5833" width="6" style="1" customWidth="1"/>
    <col min="5834" max="5834" width="7.44140625" style="1" customWidth="1"/>
    <col min="5835" max="5835" width="9.109375" style="1" customWidth="1"/>
    <col min="5836" max="5838" width="8.44140625" style="1" customWidth="1"/>
    <col min="5839" max="5839" width="11.88671875" style="1" customWidth="1"/>
    <col min="5840" max="5840" width="8.44140625" style="1" customWidth="1"/>
    <col min="5841" max="5841" width="9.44140625" style="1" bestFit="1" customWidth="1"/>
    <col min="5842" max="5842" width="9.44140625" style="1" customWidth="1"/>
    <col min="5843" max="5843" width="9.44140625" style="1" bestFit="1" customWidth="1"/>
    <col min="5844" max="6085" width="9" style="1"/>
    <col min="6086" max="6086" width="5.44140625" style="1" customWidth="1"/>
    <col min="6087" max="6087" width="7" style="1" customWidth="1"/>
    <col min="6088" max="6088" width="8.44140625" style="1" customWidth="1"/>
    <col min="6089" max="6089" width="6" style="1" customWidth="1"/>
    <col min="6090" max="6090" width="7.44140625" style="1" customWidth="1"/>
    <col min="6091" max="6091" width="9.109375" style="1" customWidth="1"/>
    <col min="6092" max="6094" width="8.44140625" style="1" customWidth="1"/>
    <col min="6095" max="6095" width="11.88671875" style="1" customWidth="1"/>
    <col min="6096" max="6096" width="8.44140625" style="1" customWidth="1"/>
    <col min="6097" max="6097" width="9.44140625" style="1" bestFit="1" customWidth="1"/>
    <col min="6098" max="6098" width="9.44140625" style="1" customWidth="1"/>
    <col min="6099" max="6099" width="9.44140625" style="1" bestFit="1" customWidth="1"/>
    <col min="6100" max="6341" width="9" style="1"/>
    <col min="6342" max="6342" width="5.44140625" style="1" customWidth="1"/>
    <col min="6343" max="6343" width="7" style="1" customWidth="1"/>
    <col min="6344" max="6344" width="8.44140625" style="1" customWidth="1"/>
    <col min="6345" max="6345" width="6" style="1" customWidth="1"/>
    <col min="6346" max="6346" width="7.44140625" style="1" customWidth="1"/>
    <col min="6347" max="6347" width="9.109375" style="1" customWidth="1"/>
    <col min="6348" max="6350" width="8.44140625" style="1" customWidth="1"/>
    <col min="6351" max="6351" width="11.88671875" style="1" customWidth="1"/>
    <col min="6352" max="6352" width="8.44140625" style="1" customWidth="1"/>
    <col min="6353" max="6353" width="9.44140625" style="1" bestFit="1" customWidth="1"/>
    <col min="6354" max="6354" width="9.44140625" style="1" customWidth="1"/>
    <col min="6355" max="6355" width="9.44140625" style="1" bestFit="1" customWidth="1"/>
    <col min="6356" max="6597" width="9" style="1"/>
    <col min="6598" max="6598" width="5.44140625" style="1" customWidth="1"/>
    <col min="6599" max="6599" width="7" style="1" customWidth="1"/>
    <col min="6600" max="6600" width="8.44140625" style="1" customWidth="1"/>
    <col min="6601" max="6601" width="6" style="1" customWidth="1"/>
    <col min="6602" max="6602" width="7.44140625" style="1" customWidth="1"/>
    <col min="6603" max="6603" width="9.109375" style="1" customWidth="1"/>
    <col min="6604" max="6606" width="8.44140625" style="1" customWidth="1"/>
    <col min="6607" max="6607" width="11.88671875" style="1" customWidth="1"/>
    <col min="6608" max="6608" width="8.44140625" style="1" customWidth="1"/>
    <col min="6609" max="6609" width="9.44140625" style="1" bestFit="1" customWidth="1"/>
    <col min="6610" max="6610" width="9.44140625" style="1" customWidth="1"/>
    <col min="6611" max="6611" width="9.44140625" style="1" bestFit="1" customWidth="1"/>
    <col min="6612" max="6853" width="9" style="1"/>
    <col min="6854" max="6854" width="5.44140625" style="1" customWidth="1"/>
    <col min="6855" max="6855" width="7" style="1" customWidth="1"/>
    <col min="6856" max="6856" width="8.44140625" style="1" customWidth="1"/>
    <col min="6857" max="6857" width="6" style="1" customWidth="1"/>
    <col min="6858" max="6858" width="7.44140625" style="1" customWidth="1"/>
    <col min="6859" max="6859" width="9.109375" style="1" customWidth="1"/>
    <col min="6860" max="6862" width="8.44140625" style="1" customWidth="1"/>
    <col min="6863" max="6863" width="11.88671875" style="1" customWidth="1"/>
    <col min="6864" max="6864" width="8.44140625" style="1" customWidth="1"/>
    <col min="6865" max="6865" width="9.44140625" style="1" bestFit="1" customWidth="1"/>
    <col min="6866" max="6866" width="9.44140625" style="1" customWidth="1"/>
    <col min="6867" max="6867" width="9.44140625" style="1" bestFit="1" customWidth="1"/>
    <col min="6868" max="7109" width="9" style="1"/>
    <col min="7110" max="7110" width="5.44140625" style="1" customWidth="1"/>
    <col min="7111" max="7111" width="7" style="1" customWidth="1"/>
    <col min="7112" max="7112" width="8.44140625" style="1" customWidth="1"/>
    <col min="7113" max="7113" width="6" style="1" customWidth="1"/>
    <col min="7114" max="7114" width="7.44140625" style="1" customWidth="1"/>
    <col min="7115" max="7115" width="9.109375" style="1" customWidth="1"/>
    <col min="7116" max="7118" width="8.44140625" style="1" customWidth="1"/>
    <col min="7119" max="7119" width="11.88671875" style="1" customWidth="1"/>
    <col min="7120" max="7120" width="8.44140625" style="1" customWidth="1"/>
    <col min="7121" max="7121" width="9.44140625" style="1" bestFit="1" customWidth="1"/>
    <col min="7122" max="7122" width="9.44140625" style="1" customWidth="1"/>
    <col min="7123" max="7123" width="9.44140625" style="1" bestFit="1" customWidth="1"/>
    <col min="7124" max="7365" width="9" style="1"/>
    <col min="7366" max="7366" width="5.44140625" style="1" customWidth="1"/>
    <col min="7367" max="7367" width="7" style="1" customWidth="1"/>
    <col min="7368" max="7368" width="8.44140625" style="1" customWidth="1"/>
    <col min="7369" max="7369" width="6" style="1" customWidth="1"/>
    <col min="7370" max="7370" width="7.44140625" style="1" customWidth="1"/>
    <col min="7371" max="7371" width="9.109375" style="1" customWidth="1"/>
    <col min="7372" max="7374" width="8.44140625" style="1" customWidth="1"/>
    <col min="7375" max="7375" width="11.88671875" style="1" customWidth="1"/>
    <col min="7376" max="7376" width="8.44140625" style="1" customWidth="1"/>
    <col min="7377" max="7377" width="9.44140625" style="1" bestFit="1" customWidth="1"/>
    <col min="7378" max="7378" width="9.44140625" style="1" customWidth="1"/>
    <col min="7379" max="7379" width="9.44140625" style="1" bestFit="1" customWidth="1"/>
    <col min="7380" max="7621" width="9" style="1"/>
    <col min="7622" max="7622" width="5.44140625" style="1" customWidth="1"/>
    <col min="7623" max="7623" width="7" style="1" customWidth="1"/>
    <col min="7624" max="7624" width="8.44140625" style="1" customWidth="1"/>
    <col min="7625" max="7625" width="6" style="1" customWidth="1"/>
    <col min="7626" max="7626" width="7.44140625" style="1" customWidth="1"/>
    <col min="7627" max="7627" width="9.109375" style="1" customWidth="1"/>
    <col min="7628" max="7630" width="8.44140625" style="1" customWidth="1"/>
    <col min="7631" max="7631" width="11.88671875" style="1" customWidth="1"/>
    <col min="7632" max="7632" width="8.44140625" style="1" customWidth="1"/>
    <col min="7633" max="7633" width="9.44140625" style="1" bestFit="1" customWidth="1"/>
    <col min="7634" max="7634" width="9.44140625" style="1" customWidth="1"/>
    <col min="7635" max="7635" width="9.44140625" style="1" bestFit="1" customWidth="1"/>
    <col min="7636" max="7877" width="9" style="1"/>
    <col min="7878" max="7878" width="5.44140625" style="1" customWidth="1"/>
    <col min="7879" max="7879" width="7" style="1" customWidth="1"/>
    <col min="7880" max="7880" width="8.44140625" style="1" customWidth="1"/>
    <col min="7881" max="7881" width="6" style="1" customWidth="1"/>
    <col min="7882" max="7882" width="7.44140625" style="1" customWidth="1"/>
    <col min="7883" max="7883" width="9.109375" style="1" customWidth="1"/>
    <col min="7884" max="7886" width="8.44140625" style="1" customWidth="1"/>
    <col min="7887" max="7887" width="11.88671875" style="1" customWidth="1"/>
    <col min="7888" max="7888" width="8.44140625" style="1" customWidth="1"/>
    <col min="7889" max="7889" width="9.44140625" style="1" bestFit="1" customWidth="1"/>
    <col min="7890" max="7890" width="9.44140625" style="1" customWidth="1"/>
    <col min="7891" max="7891" width="9.44140625" style="1" bestFit="1" customWidth="1"/>
    <col min="7892" max="8133" width="9" style="1"/>
    <col min="8134" max="8134" width="5.44140625" style="1" customWidth="1"/>
    <col min="8135" max="8135" width="7" style="1" customWidth="1"/>
    <col min="8136" max="8136" width="8.44140625" style="1" customWidth="1"/>
    <col min="8137" max="8137" width="6" style="1" customWidth="1"/>
    <col min="8138" max="8138" width="7.44140625" style="1" customWidth="1"/>
    <col min="8139" max="8139" width="9.109375" style="1" customWidth="1"/>
    <col min="8140" max="8142" width="8.44140625" style="1" customWidth="1"/>
    <col min="8143" max="8143" width="11.88671875" style="1" customWidth="1"/>
    <col min="8144" max="8144" width="8.44140625" style="1" customWidth="1"/>
    <col min="8145" max="8145" width="9.44140625" style="1" bestFit="1" customWidth="1"/>
    <col min="8146" max="8146" width="9.44140625" style="1" customWidth="1"/>
    <col min="8147" max="8147" width="9.44140625" style="1" bestFit="1" customWidth="1"/>
    <col min="8148" max="8389" width="9" style="1"/>
    <col min="8390" max="8390" width="5.44140625" style="1" customWidth="1"/>
    <col min="8391" max="8391" width="7" style="1" customWidth="1"/>
    <col min="8392" max="8392" width="8.44140625" style="1" customWidth="1"/>
    <col min="8393" max="8393" width="6" style="1" customWidth="1"/>
    <col min="8394" max="8394" width="7.44140625" style="1" customWidth="1"/>
    <col min="8395" max="8395" width="9.109375" style="1" customWidth="1"/>
    <col min="8396" max="8398" width="8.44140625" style="1" customWidth="1"/>
    <col min="8399" max="8399" width="11.88671875" style="1" customWidth="1"/>
    <col min="8400" max="8400" width="8.44140625" style="1" customWidth="1"/>
    <col min="8401" max="8401" width="9.44140625" style="1" bestFit="1" customWidth="1"/>
    <col min="8402" max="8402" width="9.44140625" style="1" customWidth="1"/>
    <col min="8403" max="8403" width="9.44140625" style="1" bestFit="1" customWidth="1"/>
    <col min="8404" max="8645" width="9" style="1"/>
    <col min="8646" max="8646" width="5.44140625" style="1" customWidth="1"/>
    <col min="8647" max="8647" width="7" style="1" customWidth="1"/>
    <col min="8648" max="8648" width="8.44140625" style="1" customWidth="1"/>
    <col min="8649" max="8649" width="6" style="1" customWidth="1"/>
    <col min="8650" max="8650" width="7.44140625" style="1" customWidth="1"/>
    <col min="8651" max="8651" width="9.109375" style="1" customWidth="1"/>
    <col min="8652" max="8654" width="8.44140625" style="1" customWidth="1"/>
    <col min="8655" max="8655" width="11.88671875" style="1" customWidth="1"/>
    <col min="8656" max="8656" width="8.44140625" style="1" customWidth="1"/>
    <col min="8657" max="8657" width="9.44140625" style="1" bestFit="1" customWidth="1"/>
    <col min="8658" max="8658" width="9.44140625" style="1" customWidth="1"/>
    <col min="8659" max="8659" width="9.44140625" style="1" bestFit="1" customWidth="1"/>
    <col min="8660" max="8901" width="9" style="1"/>
    <col min="8902" max="8902" width="5.44140625" style="1" customWidth="1"/>
    <col min="8903" max="8903" width="7" style="1" customWidth="1"/>
    <col min="8904" max="8904" width="8.44140625" style="1" customWidth="1"/>
    <col min="8905" max="8905" width="6" style="1" customWidth="1"/>
    <col min="8906" max="8906" width="7.44140625" style="1" customWidth="1"/>
    <col min="8907" max="8907" width="9.109375" style="1" customWidth="1"/>
    <col min="8908" max="8910" width="8.44140625" style="1" customWidth="1"/>
    <col min="8911" max="8911" width="11.88671875" style="1" customWidth="1"/>
    <col min="8912" max="8912" width="8.44140625" style="1" customWidth="1"/>
    <col min="8913" max="8913" width="9.44140625" style="1" bestFit="1" customWidth="1"/>
    <col min="8914" max="8914" width="9.44140625" style="1" customWidth="1"/>
    <col min="8915" max="8915" width="9.44140625" style="1" bestFit="1" customWidth="1"/>
    <col min="8916" max="9157" width="9" style="1"/>
    <col min="9158" max="9158" width="5.44140625" style="1" customWidth="1"/>
    <col min="9159" max="9159" width="7" style="1" customWidth="1"/>
    <col min="9160" max="9160" width="8.44140625" style="1" customWidth="1"/>
    <col min="9161" max="9161" width="6" style="1" customWidth="1"/>
    <col min="9162" max="9162" width="7.44140625" style="1" customWidth="1"/>
    <col min="9163" max="9163" width="9.109375" style="1" customWidth="1"/>
    <col min="9164" max="9166" width="8.44140625" style="1" customWidth="1"/>
    <col min="9167" max="9167" width="11.88671875" style="1" customWidth="1"/>
    <col min="9168" max="9168" width="8.44140625" style="1" customWidth="1"/>
    <col min="9169" max="9169" width="9.44140625" style="1" bestFit="1" customWidth="1"/>
    <col min="9170" max="9170" width="9.44140625" style="1" customWidth="1"/>
    <col min="9171" max="9171" width="9.44140625" style="1" bestFit="1" customWidth="1"/>
    <col min="9172" max="9413" width="9" style="1"/>
    <col min="9414" max="9414" width="5.44140625" style="1" customWidth="1"/>
    <col min="9415" max="9415" width="7" style="1" customWidth="1"/>
    <col min="9416" max="9416" width="8.44140625" style="1" customWidth="1"/>
    <col min="9417" max="9417" width="6" style="1" customWidth="1"/>
    <col min="9418" max="9418" width="7.44140625" style="1" customWidth="1"/>
    <col min="9419" max="9419" width="9.109375" style="1" customWidth="1"/>
    <col min="9420" max="9422" width="8.44140625" style="1" customWidth="1"/>
    <col min="9423" max="9423" width="11.88671875" style="1" customWidth="1"/>
    <col min="9424" max="9424" width="8.44140625" style="1" customWidth="1"/>
    <col min="9425" max="9425" width="9.44140625" style="1" bestFit="1" customWidth="1"/>
    <col min="9426" max="9426" width="9.44140625" style="1" customWidth="1"/>
    <col min="9427" max="9427" width="9.44140625" style="1" bestFit="1" customWidth="1"/>
    <col min="9428" max="9669" width="9" style="1"/>
    <col min="9670" max="9670" width="5.44140625" style="1" customWidth="1"/>
    <col min="9671" max="9671" width="7" style="1" customWidth="1"/>
    <col min="9672" max="9672" width="8.44140625" style="1" customWidth="1"/>
    <col min="9673" max="9673" width="6" style="1" customWidth="1"/>
    <col min="9674" max="9674" width="7.44140625" style="1" customWidth="1"/>
    <col min="9675" max="9675" width="9.109375" style="1" customWidth="1"/>
    <col min="9676" max="9678" width="8.44140625" style="1" customWidth="1"/>
    <col min="9679" max="9679" width="11.88671875" style="1" customWidth="1"/>
    <col min="9680" max="9680" width="8.44140625" style="1" customWidth="1"/>
    <col min="9681" max="9681" width="9.44140625" style="1" bestFit="1" customWidth="1"/>
    <col min="9682" max="9682" width="9.44140625" style="1" customWidth="1"/>
    <col min="9683" max="9683" width="9.44140625" style="1" bestFit="1" customWidth="1"/>
    <col min="9684" max="9925" width="9" style="1"/>
    <col min="9926" max="9926" width="5.44140625" style="1" customWidth="1"/>
    <col min="9927" max="9927" width="7" style="1" customWidth="1"/>
    <col min="9928" max="9928" width="8.44140625" style="1" customWidth="1"/>
    <col min="9929" max="9929" width="6" style="1" customWidth="1"/>
    <col min="9930" max="9930" width="7.44140625" style="1" customWidth="1"/>
    <col min="9931" max="9931" width="9.109375" style="1" customWidth="1"/>
    <col min="9932" max="9934" width="8.44140625" style="1" customWidth="1"/>
    <col min="9935" max="9935" width="11.88671875" style="1" customWidth="1"/>
    <col min="9936" max="9936" width="8.44140625" style="1" customWidth="1"/>
    <col min="9937" max="9937" width="9.44140625" style="1" bestFit="1" customWidth="1"/>
    <col min="9938" max="9938" width="9.44140625" style="1" customWidth="1"/>
    <col min="9939" max="9939" width="9.44140625" style="1" bestFit="1" customWidth="1"/>
    <col min="9940" max="10181" width="9" style="1"/>
    <col min="10182" max="10182" width="5.44140625" style="1" customWidth="1"/>
    <col min="10183" max="10183" width="7" style="1" customWidth="1"/>
    <col min="10184" max="10184" width="8.44140625" style="1" customWidth="1"/>
    <col min="10185" max="10185" width="6" style="1" customWidth="1"/>
    <col min="10186" max="10186" width="7.44140625" style="1" customWidth="1"/>
    <col min="10187" max="10187" width="9.109375" style="1" customWidth="1"/>
    <col min="10188" max="10190" width="8.44140625" style="1" customWidth="1"/>
    <col min="10191" max="10191" width="11.88671875" style="1" customWidth="1"/>
    <col min="10192" max="10192" width="8.44140625" style="1" customWidth="1"/>
    <col min="10193" max="10193" width="9.44140625" style="1" bestFit="1" customWidth="1"/>
    <col min="10194" max="10194" width="9.44140625" style="1" customWidth="1"/>
    <col min="10195" max="10195" width="9.44140625" style="1" bestFit="1" customWidth="1"/>
    <col min="10196" max="10437" width="9" style="1"/>
    <col min="10438" max="10438" width="5.44140625" style="1" customWidth="1"/>
    <col min="10439" max="10439" width="7" style="1" customWidth="1"/>
    <col min="10440" max="10440" width="8.44140625" style="1" customWidth="1"/>
    <col min="10441" max="10441" width="6" style="1" customWidth="1"/>
    <col min="10442" max="10442" width="7.44140625" style="1" customWidth="1"/>
    <col min="10443" max="10443" width="9.109375" style="1" customWidth="1"/>
    <col min="10444" max="10446" width="8.44140625" style="1" customWidth="1"/>
    <col min="10447" max="10447" width="11.88671875" style="1" customWidth="1"/>
    <col min="10448" max="10448" width="8.44140625" style="1" customWidth="1"/>
    <col min="10449" max="10449" width="9.44140625" style="1" bestFit="1" customWidth="1"/>
    <col min="10450" max="10450" width="9.44140625" style="1" customWidth="1"/>
    <col min="10451" max="10451" width="9.44140625" style="1" bestFit="1" customWidth="1"/>
    <col min="10452" max="10693" width="9" style="1"/>
    <col min="10694" max="10694" width="5.44140625" style="1" customWidth="1"/>
    <col min="10695" max="10695" width="7" style="1" customWidth="1"/>
    <col min="10696" max="10696" width="8.44140625" style="1" customWidth="1"/>
    <col min="10697" max="10697" width="6" style="1" customWidth="1"/>
    <col min="10698" max="10698" width="7.44140625" style="1" customWidth="1"/>
    <col min="10699" max="10699" width="9.109375" style="1" customWidth="1"/>
    <col min="10700" max="10702" width="8.44140625" style="1" customWidth="1"/>
    <col min="10703" max="10703" width="11.88671875" style="1" customWidth="1"/>
    <col min="10704" max="10704" width="8.44140625" style="1" customWidth="1"/>
    <col min="10705" max="10705" width="9.44140625" style="1" bestFit="1" customWidth="1"/>
    <col min="10706" max="10706" width="9.44140625" style="1" customWidth="1"/>
    <col min="10707" max="10707" width="9.44140625" style="1" bestFit="1" customWidth="1"/>
    <col min="10708" max="10949" width="9" style="1"/>
    <col min="10950" max="10950" width="5.44140625" style="1" customWidth="1"/>
    <col min="10951" max="10951" width="7" style="1" customWidth="1"/>
    <col min="10952" max="10952" width="8.44140625" style="1" customWidth="1"/>
    <col min="10953" max="10953" width="6" style="1" customWidth="1"/>
    <col min="10954" max="10954" width="7.44140625" style="1" customWidth="1"/>
    <col min="10955" max="10955" width="9.109375" style="1" customWidth="1"/>
    <col min="10956" max="10958" width="8.44140625" style="1" customWidth="1"/>
    <col min="10959" max="10959" width="11.88671875" style="1" customWidth="1"/>
    <col min="10960" max="10960" width="8.44140625" style="1" customWidth="1"/>
    <col min="10961" max="10961" width="9.44140625" style="1" bestFit="1" customWidth="1"/>
    <col min="10962" max="10962" width="9.44140625" style="1" customWidth="1"/>
    <col min="10963" max="10963" width="9.44140625" style="1" bestFit="1" customWidth="1"/>
    <col min="10964" max="11205" width="9" style="1"/>
    <col min="11206" max="11206" width="5.44140625" style="1" customWidth="1"/>
    <col min="11207" max="11207" width="7" style="1" customWidth="1"/>
    <col min="11208" max="11208" width="8.44140625" style="1" customWidth="1"/>
    <col min="11209" max="11209" width="6" style="1" customWidth="1"/>
    <col min="11210" max="11210" width="7.44140625" style="1" customWidth="1"/>
    <col min="11211" max="11211" width="9.109375" style="1" customWidth="1"/>
    <col min="11212" max="11214" width="8.44140625" style="1" customWidth="1"/>
    <col min="11215" max="11215" width="11.88671875" style="1" customWidth="1"/>
    <col min="11216" max="11216" width="8.44140625" style="1" customWidth="1"/>
    <col min="11217" max="11217" width="9.44140625" style="1" bestFit="1" customWidth="1"/>
    <col min="11218" max="11218" width="9.44140625" style="1" customWidth="1"/>
    <col min="11219" max="11219" width="9.44140625" style="1" bestFit="1" customWidth="1"/>
    <col min="11220" max="11461" width="9" style="1"/>
    <col min="11462" max="11462" width="5.44140625" style="1" customWidth="1"/>
    <col min="11463" max="11463" width="7" style="1" customWidth="1"/>
    <col min="11464" max="11464" width="8.44140625" style="1" customWidth="1"/>
    <col min="11465" max="11465" width="6" style="1" customWidth="1"/>
    <col min="11466" max="11466" width="7.44140625" style="1" customWidth="1"/>
    <col min="11467" max="11467" width="9.109375" style="1" customWidth="1"/>
    <col min="11468" max="11470" width="8.44140625" style="1" customWidth="1"/>
    <col min="11471" max="11471" width="11.88671875" style="1" customWidth="1"/>
    <col min="11472" max="11472" width="8.44140625" style="1" customWidth="1"/>
    <col min="11473" max="11473" width="9.44140625" style="1" bestFit="1" customWidth="1"/>
    <col min="11474" max="11474" width="9.44140625" style="1" customWidth="1"/>
    <col min="11475" max="11475" width="9.44140625" style="1" bestFit="1" customWidth="1"/>
    <col min="11476" max="11717" width="9" style="1"/>
    <col min="11718" max="11718" width="5.44140625" style="1" customWidth="1"/>
    <col min="11719" max="11719" width="7" style="1" customWidth="1"/>
    <col min="11720" max="11720" width="8.44140625" style="1" customWidth="1"/>
    <col min="11721" max="11721" width="6" style="1" customWidth="1"/>
    <col min="11722" max="11722" width="7.44140625" style="1" customWidth="1"/>
    <col min="11723" max="11723" width="9.109375" style="1" customWidth="1"/>
    <col min="11724" max="11726" width="8.44140625" style="1" customWidth="1"/>
    <col min="11727" max="11727" width="11.88671875" style="1" customWidth="1"/>
    <col min="11728" max="11728" width="8.44140625" style="1" customWidth="1"/>
    <col min="11729" max="11729" width="9.44140625" style="1" bestFit="1" customWidth="1"/>
    <col min="11730" max="11730" width="9.44140625" style="1" customWidth="1"/>
    <col min="11731" max="11731" width="9.44140625" style="1" bestFit="1" customWidth="1"/>
    <col min="11732" max="11973" width="9" style="1"/>
    <col min="11974" max="11974" width="5.44140625" style="1" customWidth="1"/>
    <col min="11975" max="11975" width="7" style="1" customWidth="1"/>
    <col min="11976" max="11976" width="8.44140625" style="1" customWidth="1"/>
    <col min="11977" max="11977" width="6" style="1" customWidth="1"/>
    <col min="11978" max="11978" width="7.44140625" style="1" customWidth="1"/>
    <col min="11979" max="11979" width="9.109375" style="1" customWidth="1"/>
    <col min="11980" max="11982" width="8.44140625" style="1" customWidth="1"/>
    <col min="11983" max="11983" width="11.88671875" style="1" customWidth="1"/>
    <col min="11984" max="11984" width="8.44140625" style="1" customWidth="1"/>
    <col min="11985" max="11985" width="9.44140625" style="1" bestFit="1" customWidth="1"/>
    <col min="11986" max="11986" width="9.44140625" style="1" customWidth="1"/>
    <col min="11987" max="11987" width="9.44140625" style="1" bestFit="1" customWidth="1"/>
    <col min="11988" max="12229" width="9" style="1"/>
    <col min="12230" max="12230" width="5.44140625" style="1" customWidth="1"/>
    <col min="12231" max="12231" width="7" style="1" customWidth="1"/>
    <col min="12232" max="12232" width="8.44140625" style="1" customWidth="1"/>
    <col min="12233" max="12233" width="6" style="1" customWidth="1"/>
    <col min="12234" max="12234" width="7.44140625" style="1" customWidth="1"/>
    <col min="12235" max="12235" width="9.109375" style="1" customWidth="1"/>
    <col min="12236" max="12238" width="8.44140625" style="1" customWidth="1"/>
    <col min="12239" max="12239" width="11.88671875" style="1" customWidth="1"/>
    <col min="12240" max="12240" width="8.44140625" style="1" customWidth="1"/>
    <col min="12241" max="12241" width="9.44140625" style="1" bestFit="1" customWidth="1"/>
    <col min="12242" max="12242" width="9.44140625" style="1" customWidth="1"/>
    <col min="12243" max="12243" width="9.44140625" style="1" bestFit="1" customWidth="1"/>
    <col min="12244" max="12485" width="9" style="1"/>
    <col min="12486" max="12486" width="5.44140625" style="1" customWidth="1"/>
    <col min="12487" max="12487" width="7" style="1" customWidth="1"/>
    <col min="12488" max="12488" width="8.44140625" style="1" customWidth="1"/>
    <col min="12489" max="12489" width="6" style="1" customWidth="1"/>
    <col min="12490" max="12490" width="7.44140625" style="1" customWidth="1"/>
    <col min="12491" max="12491" width="9.109375" style="1" customWidth="1"/>
    <col min="12492" max="12494" width="8.44140625" style="1" customWidth="1"/>
    <col min="12495" max="12495" width="11.88671875" style="1" customWidth="1"/>
    <col min="12496" max="12496" width="8.44140625" style="1" customWidth="1"/>
    <col min="12497" max="12497" width="9.44140625" style="1" bestFit="1" customWidth="1"/>
    <col min="12498" max="12498" width="9.44140625" style="1" customWidth="1"/>
    <col min="12499" max="12499" width="9.44140625" style="1" bestFit="1" customWidth="1"/>
    <col min="12500" max="12741" width="9" style="1"/>
    <col min="12742" max="12742" width="5.44140625" style="1" customWidth="1"/>
    <col min="12743" max="12743" width="7" style="1" customWidth="1"/>
    <col min="12744" max="12744" width="8.44140625" style="1" customWidth="1"/>
    <col min="12745" max="12745" width="6" style="1" customWidth="1"/>
    <col min="12746" max="12746" width="7.44140625" style="1" customWidth="1"/>
    <col min="12747" max="12747" width="9.109375" style="1" customWidth="1"/>
    <col min="12748" max="12750" width="8.44140625" style="1" customWidth="1"/>
    <col min="12751" max="12751" width="11.88671875" style="1" customWidth="1"/>
    <col min="12752" max="12752" width="8.44140625" style="1" customWidth="1"/>
    <col min="12753" max="12753" width="9.44140625" style="1" bestFit="1" customWidth="1"/>
    <col min="12754" max="12754" width="9.44140625" style="1" customWidth="1"/>
    <col min="12755" max="12755" width="9.44140625" style="1" bestFit="1" customWidth="1"/>
    <col min="12756" max="12997" width="9" style="1"/>
    <col min="12998" max="12998" width="5.44140625" style="1" customWidth="1"/>
    <col min="12999" max="12999" width="7" style="1" customWidth="1"/>
    <col min="13000" max="13000" width="8.44140625" style="1" customWidth="1"/>
    <col min="13001" max="13001" width="6" style="1" customWidth="1"/>
    <col min="13002" max="13002" width="7.44140625" style="1" customWidth="1"/>
    <col min="13003" max="13003" width="9.109375" style="1" customWidth="1"/>
    <col min="13004" max="13006" width="8.44140625" style="1" customWidth="1"/>
    <col min="13007" max="13007" width="11.88671875" style="1" customWidth="1"/>
    <col min="13008" max="13008" width="8.44140625" style="1" customWidth="1"/>
    <col min="13009" max="13009" width="9.44140625" style="1" bestFit="1" customWidth="1"/>
    <col min="13010" max="13010" width="9.44140625" style="1" customWidth="1"/>
    <col min="13011" max="13011" width="9.44140625" style="1" bestFit="1" customWidth="1"/>
    <col min="13012" max="13253" width="9" style="1"/>
    <col min="13254" max="13254" width="5.44140625" style="1" customWidth="1"/>
    <col min="13255" max="13255" width="7" style="1" customWidth="1"/>
    <col min="13256" max="13256" width="8.44140625" style="1" customWidth="1"/>
    <col min="13257" max="13257" width="6" style="1" customWidth="1"/>
    <col min="13258" max="13258" width="7.44140625" style="1" customWidth="1"/>
    <col min="13259" max="13259" width="9.109375" style="1" customWidth="1"/>
    <col min="13260" max="13262" width="8.44140625" style="1" customWidth="1"/>
    <col min="13263" max="13263" width="11.88671875" style="1" customWidth="1"/>
    <col min="13264" max="13264" width="8.44140625" style="1" customWidth="1"/>
    <col min="13265" max="13265" width="9.44140625" style="1" bestFit="1" customWidth="1"/>
    <col min="13266" max="13266" width="9.44140625" style="1" customWidth="1"/>
    <col min="13267" max="13267" width="9.44140625" style="1" bestFit="1" customWidth="1"/>
    <col min="13268" max="13509" width="9" style="1"/>
    <col min="13510" max="13510" width="5.44140625" style="1" customWidth="1"/>
    <col min="13511" max="13511" width="7" style="1" customWidth="1"/>
    <col min="13512" max="13512" width="8.44140625" style="1" customWidth="1"/>
    <col min="13513" max="13513" width="6" style="1" customWidth="1"/>
    <col min="13514" max="13514" width="7.44140625" style="1" customWidth="1"/>
    <col min="13515" max="13515" width="9.109375" style="1" customWidth="1"/>
    <col min="13516" max="13518" width="8.44140625" style="1" customWidth="1"/>
    <col min="13519" max="13519" width="11.88671875" style="1" customWidth="1"/>
    <col min="13520" max="13520" width="8.44140625" style="1" customWidth="1"/>
    <col min="13521" max="13521" width="9.44140625" style="1" bestFit="1" customWidth="1"/>
    <col min="13522" max="13522" width="9.44140625" style="1" customWidth="1"/>
    <col min="13523" max="13523" width="9.44140625" style="1" bestFit="1" customWidth="1"/>
    <col min="13524" max="13765" width="9" style="1"/>
    <col min="13766" max="13766" width="5.44140625" style="1" customWidth="1"/>
    <col min="13767" max="13767" width="7" style="1" customWidth="1"/>
    <col min="13768" max="13768" width="8.44140625" style="1" customWidth="1"/>
    <col min="13769" max="13769" width="6" style="1" customWidth="1"/>
    <col min="13770" max="13770" width="7.44140625" style="1" customWidth="1"/>
    <col min="13771" max="13771" width="9.109375" style="1" customWidth="1"/>
    <col min="13772" max="13774" width="8.44140625" style="1" customWidth="1"/>
    <col min="13775" max="13775" width="11.88671875" style="1" customWidth="1"/>
    <col min="13776" max="13776" width="8.44140625" style="1" customWidth="1"/>
    <col min="13777" max="13777" width="9.44140625" style="1" bestFit="1" customWidth="1"/>
    <col min="13778" max="13778" width="9.44140625" style="1" customWidth="1"/>
    <col min="13779" max="13779" width="9.44140625" style="1" bestFit="1" customWidth="1"/>
    <col min="13780" max="14021" width="9" style="1"/>
    <col min="14022" max="14022" width="5.44140625" style="1" customWidth="1"/>
    <col min="14023" max="14023" width="7" style="1" customWidth="1"/>
    <col min="14024" max="14024" width="8.44140625" style="1" customWidth="1"/>
    <col min="14025" max="14025" width="6" style="1" customWidth="1"/>
    <col min="14026" max="14026" width="7.44140625" style="1" customWidth="1"/>
    <col min="14027" max="14027" width="9.109375" style="1" customWidth="1"/>
    <col min="14028" max="14030" width="8.44140625" style="1" customWidth="1"/>
    <col min="14031" max="14031" width="11.88671875" style="1" customWidth="1"/>
    <col min="14032" max="14032" width="8.44140625" style="1" customWidth="1"/>
    <col min="14033" max="14033" width="9.44140625" style="1" bestFit="1" customWidth="1"/>
    <col min="14034" max="14034" width="9.44140625" style="1" customWidth="1"/>
    <col min="14035" max="14035" width="9.44140625" style="1" bestFit="1" customWidth="1"/>
    <col min="14036" max="14277" width="9" style="1"/>
    <col min="14278" max="14278" width="5.44140625" style="1" customWidth="1"/>
    <col min="14279" max="14279" width="7" style="1" customWidth="1"/>
    <col min="14280" max="14280" width="8.44140625" style="1" customWidth="1"/>
    <col min="14281" max="14281" width="6" style="1" customWidth="1"/>
    <col min="14282" max="14282" width="7.44140625" style="1" customWidth="1"/>
    <col min="14283" max="14283" width="9.109375" style="1" customWidth="1"/>
    <col min="14284" max="14286" width="8.44140625" style="1" customWidth="1"/>
    <col min="14287" max="14287" width="11.88671875" style="1" customWidth="1"/>
    <col min="14288" max="14288" width="8.44140625" style="1" customWidth="1"/>
    <col min="14289" max="14289" width="9.44140625" style="1" bestFit="1" customWidth="1"/>
    <col min="14290" max="14290" width="9.44140625" style="1" customWidth="1"/>
    <col min="14291" max="14291" width="9.44140625" style="1" bestFit="1" customWidth="1"/>
    <col min="14292" max="14533" width="9" style="1"/>
    <col min="14534" max="14534" width="5.44140625" style="1" customWidth="1"/>
    <col min="14535" max="14535" width="7" style="1" customWidth="1"/>
    <col min="14536" max="14536" width="8.44140625" style="1" customWidth="1"/>
    <col min="14537" max="14537" width="6" style="1" customWidth="1"/>
    <col min="14538" max="14538" width="7.44140625" style="1" customWidth="1"/>
    <col min="14539" max="14539" width="9.109375" style="1" customWidth="1"/>
    <col min="14540" max="14542" width="8.44140625" style="1" customWidth="1"/>
    <col min="14543" max="14543" width="11.88671875" style="1" customWidth="1"/>
    <col min="14544" max="14544" width="8.44140625" style="1" customWidth="1"/>
    <col min="14545" max="14545" width="9.44140625" style="1" bestFit="1" customWidth="1"/>
    <col min="14546" max="14546" width="9.44140625" style="1" customWidth="1"/>
    <col min="14547" max="14547" width="9.44140625" style="1" bestFit="1" customWidth="1"/>
    <col min="14548" max="14789" width="9" style="1"/>
    <col min="14790" max="14790" width="5.44140625" style="1" customWidth="1"/>
    <col min="14791" max="14791" width="7" style="1" customWidth="1"/>
    <col min="14792" max="14792" width="8.44140625" style="1" customWidth="1"/>
    <col min="14793" max="14793" width="6" style="1" customWidth="1"/>
    <col min="14794" max="14794" width="7.44140625" style="1" customWidth="1"/>
    <col min="14795" max="14795" width="9.109375" style="1" customWidth="1"/>
    <col min="14796" max="14798" width="8.44140625" style="1" customWidth="1"/>
    <col min="14799" max="14799" width="11.88671875" style="1" customWidth="1"/>
    <col min="14800" max="14800" width="8.44140625" style="1" customWidth="1"/>
    <col min="14801" max="14801" width="9.44140625" style="1" bestFit="1" customWidth="1"/>
    <col min="14802" max="14802" width="9.44140625" style="1" customWidth="1"/>
    <col min="14803" max="14803" width="9.44140625" style="1" bestFit="1" customWidth="1"/>
    <col min="14804" max="15045" width="9" style="1"/>
    <col min="15046" max="15046" width="5.44140625" style="1" customWidth="1"/>
    <col min="15047" max="15047" width="7" style="1" customWidth="1"/>
    <col min="15048" max="15048" width="8.44140625" style="1" customWidth="1"/>
    <col min="15049" max="15049" width="6" style="1" customWidth="1"/>
    <col min="15050" max="15050" width="7.44140625" style="1" customWidth="1"/>
    <col min="15051" max="15051" width="9.109375" style="1" customWidth="1"/>
    <col min="15052" max="15054" width="8.44140625" style="1" customWidth="1"/>
    <col min="15055" max="15055" width="11.88671875" style="1" customWidth="1"/>
    <col min="15056" max="15056" width="8.44140625" style="1" customWidth="1"/>
    <col min="15057" max="15057" width="9.44140625" style="1" bestFit="1" customWidth="1"/>
    <col min="15058" max="15058" width="9.44140625" style="1" customWidth="1"/>
    <col min="15059" max="15059" width="9.44140625" style="1" bestFit="1" customWidth="1"/>
    <col min="15060" max="15301" width="9" style="1"/>
    <col min="15302" max="15302" width="5.44140625" style="1" customWidth="1"/>
    <col min="15303" max="15303" width="7" style="1" customWidth="1"/>
    <col min="15304" max="15304" width="8.44140625" style="1" customWidth="1"/>
    <col min="15305" max="15305" width="6" style="1" customWidth="1"/>
    <col min="15306" max="15306" width="7.44140625" style="1" customWidth="1"/>
    <col min="15307" max="15307" width="9.109375" style="1" customWidth="1"/>
    <col min="15308" max="15310" width="8.44140625" style="1" customWidth="1"/>
    <col min="15311" max="15311" width="11.88671875" style="1" customWidth="1"/>
    <col min="15312" max="15312" width="8.44140625" style="1" customWidth="1"/>
    <col min="15313" max="15313" width="9.44140625" style="1" bestFit="1" customWidth="1"/>
    <col min="15314" max="15314" width="9.44140625" style="1" customWidth="1"/>
    <col min="15315" max="15315" width="9.44140625" style="1" bestFit="1" customWidth="1"/>
    <col min="15316" max="15557" width="9" style="1"/>
    <col min="15558" max="15558" width="5.44140625" style="1" customWidth="1"/>
    <col min="15559" max="15559" width="7" style="1" customWidth="1"/>
    <col min="15560" max="15560" width="8.44140625" style="1" customWidth="1"/>
    <col min="15561" max="15561" width="6" style="1" customWidth="1"/>
    <col min="15562" max="15562" width="7.44140625" style="1" customWidth="1"/>
    <col min="15563" max="15563" width="9.109375" style="1" customWidth="1"/>
    <col min="15564" max="15566" width="8.44140625" style="1" customWidth="1"/>
    <col min="15567" max="15567" width="11.88671875" style="1" customWidth="1"/>
    <col min="15568" max="15568" width="8.44140625" style="1" customWidth="1"/>
    <col min="15569" max="15569" width="9.44140625" style="1" bestFit="1" customWidth="1"/>
    <col min="15570" max="15570" width="9.44140625" style="1" customWidth="1"/>
    <col min="15571" max="15571" width="9.44140625" style="1" bestFit="1" customWidth="1"/>
    <col min="15572" max="15813" width="9" style="1"/>
    <col min="15814" max="15814" width="5.44140625" style="1" customWidth="1"/>
    <col min="15815" max="15815" width="7" style="1" customWidth="1"/>
    <col min="15816" max="15816" width="8.44140625" style="1" customWidth="1"/>
    <col min="15817" max="15817" width="6" style="1" customWidth="1"/>
    <col min="15818" max="15818" width="7.44140625" style="1" customWidth="1"/>
    <col min="15819" max="15819" width="9.109375" style="1" customWidth="1"/>
    <col min="15820" max="15822" width="8.44140625" style="1" customWidth="1"/>
    <col min="15823" max="15823" width="11.88671875" style="1" customWidth="1"/>
    <col min="15824" max="15824" width="8.44140625" style="1" customWidth="1"/>
    <col min="15825" max="15825" width="9.44140625" style="1" bestFit="1" customWidth="1"/>
    <col min="15826" max="15826" width="9.44140625" style="1" customWidth="1"/>
    <col min="15827" max="15827" width="9.44140625" style="1" bestFit="1" customWidth="1"/>
    <col min="15828" max="16069" width="9" style="1"/>
    <col min="16070" max="16070" width="5.44140625" style="1" customWidth="1"/>
    <col min="16071" max="16071" width="7" style="1" customWidth="1"/>
    <col min="16072" max="16072" width="8.44140625" style="1" customWidth="1"/>
    <col min="16073" max="16073" width="6" style="1" customWidth="1"/>
    <col min="16074" max="16074" width="7.44140625" style="1" customWidth="1"/>
    <col min="16075" max="16075" width="9.109375" style="1" customWidth="1"/>
    <col min="16076" max="16078" width="8.44140625" style="1" customWidth="1"/>
    <col min="16079" max="16079" width="11.88671875" style="1" customWidth="1"/>
    <col min="16080" max="16080" width="8.44140625" style="1" customWidth="1"/>
    <col min="16081" max="16081" width="9.44140625" style="1" bestFit="1" customWidth="1"/>
    <col min="16082" max="16082" width="9.44140625" style="1" customWidth="1"/>
    <col min="16083" max="16083" width="9.44140625" style="1" bestFit="1" customWidth="1"/>
    <col min="16084" max="16299" width="9" style="1"/>
    <col min="16300" max="16384" width="9" style="1" customWidth="1"/>
  </cols>
  <sheetData>
    <row r="1" spans="1:10" ht="24.6">
      <c r="A1" s="1088" t="s">
        <v>158</v>
      </c>
      <c r="B1" s="1089"/>
      <c r="C1" s="1089"/>
      <c r="D1" s="1089"/>
      <c r="E1" s="1089"/>
      <c r="F1" s="1089"/>
      <c r="G1" s="1089"/>
      <c r="H1" s="1089"/>
      <c r="I1" s="1089"/>
      <c r="J1" s="1089"/>
    </row>
    <row r="2" spans="1:10" ht="24" customHeight="1">
      <c r="A2" s="44" t="s">
        <v>373</v>
      </c>
      <c r="B2" s="44"/>
      <c r="C2" s="230" t="str">
        <f>ปร4!D2</f>
        <v>งานอาคาร</v>
      </c>
      <c r="D2" s="1094"/>
      <c r="E2" s="1094"/>
      <c r="F2" s="1094"/>
      <c r="G2" s="1094"/>
      <c r="H2" s="1094"/>
      <c r="I2" s="1094"/>
      <c r="J2" s="1094"/>
    </row>
    <row r="3" spans="1:10">
      <c r="A3" s="2" t="s">
        <v>375</v>
      </c>
      <c r="B3" s="3"/>
      <c r="C3" s="231" t="str">
        <f>ข้อมูลโครงการ!L10</f>
        <v>ก่อสร้างอาคารศูนย์พัฒนาเด็กวัดศรีชมชื่น องค์การบริหารส่วนตำบลนาขมิ้น อำเภอโพนสวรรค์ จังหวัดนครพนม</v>
      </c>
      <c r="D3" s="377"/>
      <c r="E3" s="377"/>
      <c r="F3" s="377"/>
      <c r="G3" s="377"/>
      <c r="H3" s="377"/>
      <c r="I3" s="377"/>
      <c r="J3" s="377"/>
    </row>
    <row r="4" spans="1:10" ht="21.75" customHeight="1">
      <c r="A4" s="1090" t="s">
        <v>376</v>
      </c>
      <c r="B4" s="1090"/>
      <c r="C4" s="379" t="str">
        <f>ข้อมูลโครงการ!L13</f>
        <v>บ้านทุ่งน้อย หมู่ที่ 7 ตำบลนาขมิ้น อำเภอโพนสวรรค์ จังหวัดนครพนม</v>
      </c>
      <c r="D4" s="378"/>
      <c r="E4" s="378"/>
      <c r="F4" s="378"/>
      <c r="G4" s="378"/>
      <c r="H4" s="378"/>
      <c r="I4" s="378"/>
      <c r="J4" s="378"/>
    </row>
    <row r="5" spans="1:10">
      <c r="A5" s="46" t="s">
        <v>162</v>
      </c>
      <c r="B5" s="47"/>
      <c r="C5" s="36"/>
      <c r="D5" s="1096" t="str">
        <f>ข้อมูลโครงการ!L11</f>
        <v>องค์การบริหารส่วนตำบลนาขมิ้น อำเภอโพนสวรรค์ จังหวัดนครพนม</v>
      </c>
      <c r="E5" s="1070"/>
      <c r="F5" s="1070"/>
      <c r="G5" s="1070"/>
      <c r="H5" s="1070"/>
      <c r="I5" s="1070"/>
      <c r="J5" s="1070"/>
    </row>
    <row r="6" spans="1:10">
      <c r="A6" s="1097" t="s">
        <v>160</v>
      </c>
      <c r="B6" s="1097"/>
      <c r="C6" s="1097"/>
      <c r="D6" s="133" t="s">
        <v>696</v>
      </c>
      <c r="E6" s="132"/>
      <c r="F6" s="6"/>
      <c r="G6" s="45"/>
      <c r="H6" s="6"/>
      <c r="I6" s="6"/>
      <c r="J6" s="6"/>
    </row>
    <row r="7" spans="1:10">
      <c r="A7" s="36" t="s">
        <v>161</v>
      </c>
      <c r="B7" s="36"/>
      <c r="C7" s="36"/>
      <c r="D7" s="743"/>
      <c r="E7" s="744"/>
      <c r="F7" s="1095"/>
      <c r="G7" s="1095"/>
      <c r="H7" s="1091"/>
      <c r="I7" s="1091"/>
      <c r="J7" s="8"/>
    </row>
    <row r="8" spans="1:10">
      <c r="A8" s="747" t="s">
        <v>0</v>
      </c>
      <c r="B8" s="1092" t="s">
        <v>1</v>
      </c>
      <c r="C8" s="1092"/>
      <c r="D8" s="1092"/>
      <c r="E8" s="1093" t="s">
        <v>164</v>
      </c>
      <c r="F8" s="1093"/>
      <c r="G8" s="747" t="s">
        <v>38</v>
      </c>
      <c r="H8" s="1093" t="s">
        <v>163</v>
      </c>
      <c r="I8" s="1093"/>
      <c r="J8" s="747" t="s">
        <v>7</v>
      </c>
    </row>
    <row r="9" spans="1:10">
      <c r="A9" s="37"/>
      <c r="B9" s="745"/>
      <c r="C9" s="6"/>
      <c r="D9" s="746"/>
      <c r="E9" s="1124"/>
      <c r="F9" s="1125"/>
      <c r="G9" s="38"/>
      <c r="H9" s="1098"/>
      <c r="I9" s="1099"/>
      <c r="J9" s="49"/>
    </row>
    <row r="10" spans="1:10">
      <c r="A10" s="692">
        <v>1</v>
      </c>
      <c r="B10" s="1122" t="str">
        <f>ปร4!B9</f>
        <v>หมวดงานโครงสร้างวิศวกรรม</v>
      </c>
      <c r="C10" s="1097"/>
      <c r="D10" s="1123"/>
      <c r="E10" s="1100">
        <f>ปร4!K25</f>
        <v>0</v>
      </c>
      <c r="F10" s="1101"/>
      <c r="G10" s="38">
        <v>1.3032999999999999</v>
      </c>
      <c r="H10" s="1098">
        <f t="shared" ref="H10:H21" si="0">E10*G10</f>
        <v>0</v>
      </c>
      <c r="I10" s="1099"/>
      <c r="J10" s="5"/>
    </row>
    <row r="11" spans="1:10">
      <c r="A11" s="693">
        <v>2</v>
      </c>
      <c r="B11" s="1122" t="s">
        <v>534</v>
      </c>
      <c r="C11" s="1097"/>
      <c r="D11" s="1123"/>
      <c r="E11" s="469"/>
      <c r="F11" s="470"/>
      <c r="G11" s="38"/>
      <c r="H11" s="467"/>
      <c r="I11" s="468"/>
      <c r="J11" s="5"/>
    </row>
    <row r="12" spans="1:10" ht="20.25" customHeight="1">
      <c r="A12" s="694">
        <v>2.1</v>
      </c>
      <c r="B12" s="1069" t="str">
        <f>ปร4!B27</f>
        <v>งานหลังคา</v>
      </c>
      <c r="C12" s="1070"/>
      <c r="D12" s="1071"/>
      <c r="E12" s="1072">
        <f>ปร4!K38</f>
        <v>0</v>
      </c>
      <c r="F12" s="1073"/>
      <c r="G12" s="38">
        <v>1.3032999999999999</v>
      </c>
      <c r="H12" s="1098">
        <f t="shared" si="0"/>
        <v>0</v>
      </c>
      <c r="I12" s="1099"/>
      <c r="J12" s="5"/>
    </row>
    <row r="13" spans="1:10">
      <c r="A13" s="694">
        <v>2.2000000000000002</v>
      </c>
      <c r="B13" s="1069" t="str">
        <f>ปร4!B39</f>
        <v>งานผิวพื้นและตกแต่ง</v>
      </c>
      <c r="C13" s="1070"/>
      <c r="D13" s="1071"/>
      <c r="E13" s="1072">
        <f>ปร4!K44</f>
        <v>0</v>
      </c>
      <c r="F13" s="1073"/>
      <c r="G13" s="38">
        <v>1.3032999999999999</v>
      </c>
      <c r="H13" s="1098">
        <f t="shared" si="0"/>
        <v>0</v>
      </c>
      <c r="I13" s="1099"/>
      <c r="J13" s="5"/>
    </row>
    <row r="14" spans="1:10">
      <c r="A14" s="694">
        <v>2.2999999999999998</v>
      </c>
      <c r="B14" s="1069" t="str">
        <f>ปร4!B45</f>
        <v>งานผนังและตกแต่ง</v>
      </c>
      <c r="C14" s="1070"/>
      <c r="D14" s="1071"/>
      <c r="E14" s="1072">
        <f>ปร4!K52</f>
        <v>0</v>
      </c>
      <c r="F14" s="1073"/>
      <c r="G14" s="38">
        <v>1.3032999999999999</v>
      </c>
      <c r="H14" s="1098">
        <f t="shared" si="0"/>
        <v>0</v>
      </c>
      <c r="I14" s="1099"/>
      <c r="J14" s="5"/>
    </row>
    <row r="15" spans="1:10">
      <c r="A15" s="694">
        <v>2.4</v>
      </c>
      <c r="B15" s="1069" t="str">
        <f>ปร4!B53</f>
        <v>งานฝ้าเพดาน</v>
      </c>
      <c r="C15" s="1070"/>
      <c r="D15" s="1071"/>
      <c r="E15" s="1072">
        <f>ปร4!K58</f>
        <v>0</v>
      </c>
      <c r="F15" s="1073"/>
      <c r="G15" s="38">
        <v>1.3032999999999999</v>
      </c>
      <c r="H15" s="1098">
        <f t="shared" si="0"/>
        <v>0</v>
      </c>
      <c r="I15" s="1099"/>
      <c r="J15" s="39"/>
    </row>
    <row r="16" spans="1:10">
      <c r="A16" s="694">
        <v>2.5</v>
      </c>
      <c r="B16" s="1069" t="str">
        <f>ปร4!B59</f>
        <v>งานประตู - หน้าต่าง (พร้อมติดตั้ง)</v>
      </c>
      <c r="C16" s="1070"/>
      <c r="D16" s="1071"/>
      <c r="E16" s="1072">
        <f>ปร4!K84</f>
        <v>0</v>
      </c>
      <c r="F16" s="1073"/>
      <c r="G16" s="38">
        <v>1.3032999999999999</v>
      </c>
      <c r="H16" s="1098">
        <f t="shared" ref="H16" si="1">E16*G16</f>
        <v>0</v>
      </c>
      <c r="I16" s="1099"/>
      <c r="J16" s="39"/>
    </row>
    <row r="17" spans="1:10">
      <c r="A17" s="694">
        <v>2.6</v>
      </c>
      <c r="B17" s="1069" t="str">
        <f>ปร4!B68</f>
        <v>งานสุขภัณฑ์พร้อมอุปกรณ์ครบชุด (สีขาว)</v>
      </c>
      <c r="C17" s="1070"/>
      <c r="D17" s="1071"/>
      <c r="E17" s="1072">
        <f>ปร4!K79</f>
        <v>0</v>
      </c>
      <c r="F17" s="1073"/>
      <c r="G17" s="38">
        <v>1.3032999999999999</v>
      </c>
      <c r="H17" s="1098">
        <f t="shared" si="0"/>
        <v>0</v>
      </c>
      <c r="I17" s="1099"/>
      <c r="J17" s="39"/>
    </row>
    <row r="18" spans="1:10">
      <c r="A18" s="694">
        <v>2.7</v>
      </c>
      <c r="B18" s="1069" t="str">
        <f>ปร4!B76</f>
        <v>งานทาสี</v>
      </c>
      <c r="C18" s="1070"/>
      <c r="D18" s="1071"/>
      <c r="E18" s="1072">
        <f>ปร4!K67</f>
        <v>0</v>
      </c>
      <c r="F18" s="1073"/>
      <c r="G18" s="38">
        <v>1.3032999999999999</v>
      </c>
      <c r="H18" s="1098">
        <f t="shared" si="0"/>
        <v>0</v>
      </c>
      <c r="I18" s="1099"/>
      <c r="J18" s="39"/>
    </row>
    <row r="19" spans="1:10">
      <c r="A19" s="694">
        <v>2.8</v>
      </c>
      <c r="B19" s="1069" t="str">
        <f>ปร4!B80</f>
        <v>งานเบ็ดเตล็ดอื่น ๆ</v>
      </c>
      <c r="C19" s="1070"/>
      <c r="D19" s="1071"/>
      <c r="E19" s="1072">
        <f>ปร4!K75</f>
        <v>0</v>
      </c>
      <c r="F19" s="1073"/>
      <c r="G19" s="38">
        <v>1.3032999999999999</v>
      </c>
      <c r="H19" s="1098">
        <f t="shared" si="0"/>
        <v>0</v>
      </c>
      <c r="I19" s="1099"/>
      <c r="J19" s="39"/>
    </row>
    <row r="20" spans="1:10">
      <c r="A20" s="695">
        <v>3</v>
      </c>
      <c r="B20" s="1122" t="str">
        <f>ปร4!B86</f>
        <v>หมวดงานระบบสุขาภิบาลและระบบดับเพลิง</v>
      </c>
      <c r="C20" s="1097"/>
      <c r="D20" s="1123"/>
      <c r="E20" s="1106">
        <f>ปร4!K110</f>
        <v>0</v>
      </c>
      <c r="F20" s="1107"/>
      <c r="G20" s="38">
        <v>1.3032999999999999</v>
      </c>
      <c r="H20" s="1104">
        <f t="shared" ref="H20" si="2">E20*G20</f>
        <v>0</v>
      </c>
      <c r="I20" s="1105"/>
      <c r="J20" s="39"/>
    </row>
    <row r="21" spans="1:10">
      <c r="A21" s="695">
        <v>4</v>
      </c>
      <c r="B21" s="1122" t="str">
        <f>ปร4!B133</f>
        <v>หมวดงานระบบไฟฟ้า</v>
      </c>
      <c r="C21" s="1097"/>
      <c r="D21" s="1123"/>
      <c r="E21" s="1106">
        <f>ปร4!K159</f>
        <v>0</v>
      </c>
      <c r="F21" s="1107"/>
      <c r="G21" s="38">
        <v>1.3032999999999999</v>
      </c>
      <c r="H21" s="1104">
        <f t="shared" si="0"/>
        <v>0</v>
      </c>
      <c r="I21" s="1105"/>
      <c r="J21" s="39"/>
    </row>
    <row r="22" spans="1:10">
      <c r="A22" s="50"/>
      <c r="B22" s="1077" t="s">
        <v>167</v>
      </c>
      <c r="C22" s="1078"/>
      <c r="D22" s="1079"/>
      <c r="E22" s="1080">
        <f>SUM(E9:E21)</f>
        <v>0</v>
      </c>
      <c r="F22" s="1081"/>
      <c r="G22" s="753"/>
      <c r="H22" s="1108"/>
      <c r="I22" s="1109"/>
      <c r="J22" s="691"/>
    </row>
    <row r="23" spans="1:10">
      <c r="A23" s="749"/>
      <c r="B23" s="1082" t="s">
        <v>166</v>
      </c>
      <c r="C23" s="1083"/>
      <c r="D23" s="1084"/>
      <c r="E23" s="750"/>
      <c r="F23" s="751"/>
      <c r="G23" s="752"/>
      <c r="H23" s="1124"/>
      <c r="I23" s="1125"/>
      <c r="J23" s="139"/>
    </row>
    <row r="24" spans="1:10">
      <c r="A24" s="7"/>
      <c r="B24" s="1069" t="s">
        <v>676</v>
      </c>
      <c r="C24" s="1070"/>
      <c r="D24" s="1071"/>
      <c r="E24" s="40"/>
      <c r="F24" s="41"/>
      <c r="G24" s="42"/>
      <c r="H24" s="1102"/>
      <c r="I24" s="1103"/>
      <c r="J24" s="39"/>
    </row>
    <row r="25" spans="1:10">
      <c r="A25" s="7"/>
      <c r="B25" s="1069" t="s">
        <v>675</v>
      </c>
      <c r="C25" s="1070"/>
      <c r="D25" s="1071"/>
      <c r="E25" s="40"/>
      <c r="F25" s="41"/>
      <c r="G25" s="42"/>
      <c r="H25" s="1102"/>
      <c r="I25" s="1103"/>
      <c r="J25" s="39"/>
    </row>
    <row r="26" spans="1:10">
      <c r="A26" s="7"/>
      <c r="B26" s="1074" t="s">
        <v>41</v>
      </c>
      <c r="C26" s="1075"/>
      <c r="D26" s="1076"/>
      <c r="E26" s="40"/>
      <c r="F26" s="41"/>
      <c r="G26" s="42"/>
      <c r="H26" s="1113"/>
      <c r="I26" s="1114"/>
      <c r="J26" s="39"/>
    </row>
    <row r="27" spans="1:10">
      <c r="A27" s="1119" t="s">
        <v>168</v>
      </c>
      <c r="B27" s="1120"/>
      <c r="C27" s="1120"/>
      <c r="D27" s="1120"/>
      <c r="E27" s="1120"/>
      <c r="F27" s="1120"/>
      <c r="G27" s="1121"/>
      <c r="H27" s="1115">
        <f>SUM(H9:H26)</f>
        <v>0</v>
      </c>
      <c r="I27" s="1116"/>
      <c r="J27" s="748"/>
    </row>
    <row r="28" spans="1:10">
      <c r="A28" s="1110" t="s">
        <v>39</v>
      </c>
      <c r="B28" s="1111"/>
      <c r="C28" s="1111"/>
      <c r="D28" s="1111"/>
      <c r="E28" s="1111"/>
      <c r="F28" s="1111"/>
      <c r="G28" s="1112"/>
      <c r="H28" s="1117">
        <f>ROUNDDOWN(H27,-3)</f>
        <v>0</v>
      </c>
      <c r="I28" s="1118"/>
      <c r="J28" s="50"/>
    </row>
    <row r="29" spans="1:10">
      <c r="A29" s="1066" t="s">
        <v>671</v>
      </c>
      <c r="B29" s="1067"/>
      <c r="C29" s="1067"/>
      <c r="D29" s="1067"/>
      <c r="E29" s="1068" t="str">
        <f>"("&amp;" "&amp;BAHTTEXT(H28)&amp;" "&amp;")"</f>
        <v>( ศูนย์บาทถ้วน )</v>
      </c>
      <c r="F29" s="1068"/>
      <c r="G29" s="1068"/>
      <c r="H29" s="1068"/>
      <c r="I29" s="9"/>
      <c r="J29" s="131"/>
    </row>
    <row r="30" spans="1:10" ht="18.75" customHeight="1">
      <c r="A30" s="129"/>
      <c r="B30" s="129"/>
      <c r="C30" s="129"/>
      <c r="D30" s="130"/>
      <c r="E30" s="129"/>
      <c r="F30" s="129"/>
      <c r="G30" s="129"/>
      <c r="H30" s="129"/>
      <c r="I30" s="129"/>
      <c r="J30" s="129"/>
    </row>
    <row r="31" spans="1:10" ht="18.75" customHeight="1">
      <c r="A31" s="129"/>
      <c r="B31" s="129"/>
      <c r="C31" s="129"/>
      <c r="D31" s="130"/>
      <c r="E31" s="129"/>
      <c r="F31" s="129"/>
      <c r="G31" s="129"/>
      <c r="H31" s="129"/>
      <c r="I31" s="129"/>
      <c r="J31" s="129"/>
    </row>
    <row r="32" spans="1:10" ht="18.75" customHeight="1">
      <c r="A32" s="129"/>
      <c r="B32" s="129"/>
      <c r="C32" s="129"/>
      <c r="D32" s="130"/>
      <c r="E32" s="129"/>
      <c r="F32" s="129"/>
      <c r="G32" s="129"/>
      <c r="H32" s="129"/>
      <c r="I32" s="129"/>
      <c r="J32" s="129"/>
    </row>
    <row r="33" spans="1:10" ht="18.75" customHeight="1">
      <c r="A33" s="129"/>
      <c r="B33" s="129"/>
      <c r="C33" s="129"/>
      <c r="D33" s="775"/>
      <c r="E33" s="129"/>
      <c r="F33" s="129"/>
      <c r="G33" s="1086"/>
      <c r="H33" s="1086"/>
      <c r="I33" s="129"/>
      <c r="J33" s="129"/>
    </row>
    <row r="34" spans="1:10" ht="18.75" customHeight="1">
      <c r="A34" s="129"/>
      <c r="B34" s="129"/>
      <c r="C34" s="129"/>
      <c r="D34" s="507"/>
      <c r="E34" s="129"/>
      <c r="F34" s="129"/>
      <c r="G34" s="1086"/>
      <c r="H34" s="1086"/>
      <c r="I34" s="129"/>
      <c r="J34" s="129"/>
    </row>
    <row r="35" spans="1:10" ht="18.75" customHeight="1">
      <c r="A35" s="129"/>
      <c r="B35" s="129"/>
      <c r="C35" s="129"/>
      <c r="D35" s="507"/>
      <c r="E35" s="129"/>
      <c r="F35" s="129"/>
      <c r="G35" s="775"/>
      <c r="H35" s="775"/>
      <c r="I35" s="129"/>
      <c r="J35" s="129"/>
    </row>
    <row r="36" spans="1:10" ht="18.75" customHeight="1">
      <c r="A36" s="129"/>
      <c r="B36" s="129"/>
      <c r="C36" s="129"/>
      <c r="D36" s="130"/>
      <c r="E36" s="129"/>
      <c r="F36" s="129"/>
      <c r="G36" s="129"/>
      <c r="H36" s="129"/>
      <c r="I36" s="229"/>
      <c r="J36" s="129"/>
    </row>
    <row r="37" spans="1:10" ht="18.75" customHeight="1">
      <c r="A37" s="129"/>
      <c r="B37" s="129"/>
      <c r="C37" s="129"/>
      <c r="D37" s="506"/>
      <c r="E37" s="129"/>
      <c r="F37" s="229"/>
      <c r="G37" s="1087"/>
      <c r="H37" s="1087"/>
      <c r="I37" s="129"/>
      <c r="J37" s="129"/>
    </row>
    <row r="38" spans="1:10">
      <c r="B38" s="11"/>
      <c r="C38" s="11"/>
      <c r="D38" s="506"/>
      <c r="E38" s="506"/>
      <c r="F38" s="1085"/>
      <c r="G38" s="1085"/>
      <c r="H38" s="1085"/>
      <c r="I38" s="1085"/>
      <c r="J38" s="127"/>
    </row>
    <row r="39" spans="1:10">
      <c r="A39" s="128"/>
      <c r="B39" s="128"/>
      <c r="C39" s="128"/>
      <c r="F39" s="1087"/>
      <c r="G39" s="1087"/>
      <c r="H39" s="1087"/>
      <c r="I39" s="1087"/>
      <c r="J39" s="128"/>
    </row>
    <row r="40" spans="1:10">
      <c r="A40" s="507"/>
      <c r="B40" s="507"/>
      <c r="C40" s="507"/>
      <c r="D40" s="128"/>
      <c r="F40" s="144"/>
      <c r="G40" s="144"/>
      <c r="I40" s="128"/>
      <c r="J40" s="128"/>
    </row>
    <row r="41" spans="1:10">
      <c r="B41" s="11"/>
      <c r="C41" s="11"/>
      <c r="J41" s="12"/>
    </row>
    <row r="42" spans="1:10">
      <c r="B42" s="11"/>
      <c r="C42" s="11"/>
      <c r="D42" s="11"/>
      <c r="I42" s="128"/>
      <c r="J42" s="11"/>
    </row>
  </sheetData>
  <mergeCells count="68">
    <mergeCell ref="B11:D11"/>
    <mergeCell ref="B12:D12"/>
    <mergeCell ref="B13:D13"/>
    <mergeCell ref="B14:D14"/>
    <mergeCell ref="E9:F9"/>
    <mergeCell ref="B10:D10"/>
    <mergeCell ref="E12:F12"/>
    <mergeCell ref="H13:I13"/>
    <mergeCell ref="H14:I14"/>
    <mergeCell ref="A28:G28"/>
    <mergeCell ref="E20:F20"/>
    <mergeCell ref="H20:I20"/>
    <mergeCell ref="H26:I26"/>
    <mergeCell ref="H27:I27"/>
    <mergeCell ref="H28:I28"/>
    <mergeCell ref="A27:G27"/>
    <mergeCell ref="B20:D20"/>
    <mergeCell ref="B21:D21"/>
    <mergeCell ref="H23:I23"/>
    <mergeCell ref="H24:I24"/>
    <mergeCell ref="E13:F13"/>
    <mergeCell ref="E14:F14"/>
    <mergeCell ref="H9:I9"/>
    <mergeCell ref="E10:F10"/>
    <mergeCell ref="H10:I10"/>
    <mergeCell ref="E17:F17"/>
    <mergeCell ref="H25:I25"/>
    <mergeCell ref="H15:I15"/>
    <mergeCell ref="H21:I21"/>
    <mergeCell ref="H16:I16"/>
    <mergeCell ref="H12:I12"/>
    <mergeCell ref="E18:F18"/>
    <mergeCell ref="E19:F19"/>
    <mergeCell ref="E21:F21"/>
    <mergeCell ref="H17:I17"/>
    <mergeCell ref="H18:I18"/>
    <mergeCell ref="H19:I19"/>
    <mergeCell ref="H22:I22"/>
    <mergeCell ref="A1:J1"/>
    <mergeCell ref="A4:B4"/>
    <mergeCell ref="H7:I7"/>
    <mergeCell ref="B8:D8"/>
    <mergeCell ref="E8:F8"/>
    <mergeCell ref="H8:I8"/>
    <mergeCell ref="D2:J2"/>
    <mergeCell ref="F7:G7"/>
    <mergeCell ref="D5:J5"/>
    <mergeCell ref="A6:C6"/>
    <mergeCell ref="F38:I38"/>
    <mergeCell ref="G33:H33"/>
    <mergeCell ref="G34:H34"/>
    <mergeCell ref="G37:H37"/>
    <mergeCell ref="F39:I39"/>
    <mergeCell ref="A29:D29"/>
    <mergeCell ref="E29:H29"/>
    <mergeCell ref="B15:D15"/>
    <mergeCell ref="B16:D16"/>
    <mergeCell ref="B17:D17"/>
    <mergeCell ref="B18:D18"/>
    <mergeCell ref="B19:D19"/>
    <mergeCell ref="E16:F16"/>
    <mergeCell ref="E15:F15"/>
    <mergeCell ref="B24:D24"/>
    <mergeCell ref="B25:D25"/>
    <mergeCell ref="B26:D26"/>
    <mergeCell ref="B22:D22"/>
    <mergeCell ref="E22:F22"/>
    <mergeCell ref="B23:D23"/>
  </mergeCells>
  <printOptions horizontalCentered="1"/>
  <pageMargins left="0.39370078740157483" right="0" top="0.39370078740157483" bottom="0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4"/>
  <sheetViews>
    <sheetView workbookViewId="0">
      <selection activeCell="D5" sqref="D5:I5"/>
    </sheetView>
  </sheetViews>
  <sheetFormatPr defaultRowHeight="21"/>
  <cols>
    <col min="1" max="1" width="9.44140625" style="1" customWidth="1"/>
    <col min="2" max="2" width="3.33203125" style="1" customWidth="1"/>
    <col min="3" max="3" width="7.33203125" style="1" customWidth="1"/>
    <col min="4" max="4" width="13.44140625" style="1" customWidth="1"/>
    <col min="5" max="5" width="7.44140625" style="1" customWidth="1"/>
    <col min="6" max="6" width="9.109375" style="1"/>
    <col min="7" max="8" width="8.44140625" style="1" customWidth="1"/>
    <col min="9" max="9" width="17" style="1" customWidth="1"/>
    <col min="10" max="11" width="9.109375" style="1"/>
    <col min="12" max="12" width="11.21875" style="1" bestFit="1" customWidth="1"/>
    <col min="13" max="200" width="9.109375" style="1"/>
    <col min="201" max="201" width="5.44140625" style="1" customWidth="1"/>
    <col min="202" max="202" width="7" style="1" customWidth="1"/>
    <col min="203" max="203" width="8.44140625" style="1" customWidth="1"/>
    <col min="204" max="204" width="6" style="1" customWidth="1"/>
    <col min="205" max="205" width="7.44140625" style="1" customWidth="1"/>
    <col min="206" max="206" width="9.109375" style="1"/>
    <col min="207" max="209" width="8.44140625" style="1" customWidth="1"/>
    <col min="210" max="210" width="11.88671875" style="1" customWidth="1"/>
    <col min="211" max="211" width="8.44140625" style="1" customWidth="1"/>
    <col min="212" max="212" width="9.44140625" style="1" bestFit="1" customWidth="1"/>
    <col min="213" max="213" width="9.44140625" style="1" customWidth="1"/>
    <col min="214" max="214" width="9.44140625" style="1" bestFit="1" customWidth="1"/>
    <col min="215" max="456" width="9.109375" style="1"/>
    <col min="457" max="457" width="5.44140625" style="1" customWidth="1"/>
    <col min="458" max="458" width="7" style="1" customWidth="1"/>
    <col min="459" max="459" width="8.44140625" style="1" customWidth="1"/>
    <col min="460" max="460" width="6" style="1" customWidth="1"/>
    <col min="461" max="461" width="7.44140625" style="1" customWidth="1"/>
    <col min="462" max="462" width="9.109375" style="1"/>
    <col min="463" max="465" width="8.44140625" style="1" customWidth="1"/>
    <col min="466" max="466" width="11.88671875" style="1" customWidth="1"/>
    <col min="467" max="467" width="8.44140625" style="1" customWidth="1"/>
    <col min="468" max="468" width="9.44140625" style="1" bestFit="1" customWidth="1"/>
    <col min="469" max="469" width="9.44140625" style="1" customWidth="1"/>
    <col min="470" max="470" width="9.44140625" style="1" bestFit="1" customWidth="1"/>
    <col min="471" max="712" width="9.109375" style="1"/>
    <col min="713" max="713" width="5.44140625" style="1" customWidth="1"/>
    <col min="714" max="714" width="7" style="1" customWidth="1"/>
    <col min="715" max="715" width="8.44140625" style="1" customWidth="1"/>
    <col min="716" max="716" width="6" style="1" customWidth="1"/>
    <col min="717" max="717" width="7.44140625" style="1" customWidth="1"/>
    <col min="718" max="718" width="9.109375" style="1"/>
    <col min="719" max="721" width="8.44140625" style="1" customWidth="1"/>
    <col min="722" max="722" width="11.88671875" style="1" customWidth="1"/>
    <col min="723" max="723" width="8.44140625" style="1" customWidth="1"/>
    <col min="724" max="724" width="9.44140625" style="1" bestFit="1" customWidth="1"/>
    <col min="725" max="725" width="9.44140625" style="1" customWidth="1"/>
    <col min="726" max="726" width="9.44140625" style="1" bestFit="1" customWidth="1"/>
    <col min="727" max="968" width="9.109375" style="1"/>
    <col min="969" max="969" width="5.44140625" style="1" customWidth="1"/>
    <col min="970" max="970" width="7" style="1" customWidth="1"/>
    <col min="971" max="971" width="8.44140625" style="1" customWidth="1"/>
    <col min="972" max="972" width="6" style="1" customWidth="1"/>
    <col min="973" max="973" width="7.44140625" style="1" customWidth="1"/>
    <col min="974" max="974" width="9.109375" style="1"/>
    <col min="975" max="977" width="8.44140625" style="1" customWidth="1"/>
    <col min="978" max="978" width="11.88671875" style="1" customWidth="1"/>
    <col min="979" max="979" width="8.44140625" style="1" customWidth="1"/>
    <col min="980" max="980" width="9.44140625" style="1" bestFit="1" customWidth="1"/>
    <col min="981" max="981" width="9.44140625" style="1" customWidth="1"/>
    <col min="982" max="982" width="9.44140625" style="1" bestFit="1" customWidth="1"/>
    <col min="983" max="1224" width="9.109375" style="1"/>
    <col min="1225" max="1225" width="5.44140625" style="1" customWidth="1"/>
    <col min="1226" max="1226" width="7" style="1" customWidth="1"/>
    <col min="1227" max="1227" width="8.44140625" style="1" customWidth="1"/>
    <col min="1228" max="1228" width="6" style="1" customWidth="1"/>
    <col min="1229" max="1229" width="7.44140625" style="1" customWidth="1"/>
    <col min="1230" max="1230" width="9.109375" style="1"/>
    <col min="1231" max="1233" width="8.44140625" style="1" customWidth="1"/>
    <col min="1234" max="1234" width="11.88671875" style="1" customWidth="1"/>
    <col min="1235" max="1235" width="8.44140625" style="1" customWidth="1"/>
    <col min="1236" max="1236" width="9.44140625" style="1" bestFit="1" customWidth="1"/>
    <col min="1237" max="1237" width="9.44140625" style="1" customWidth="1"/>
    <col min="1238" max="1238" width="9.44140625" style="1" bestFit="1" customWidth="1"/>
    <col min="1239" max="1480" width="9.109375" style="1"/>
    <col min="1481" max="1481" width="5.44140625" style="1" customWidth="1"/>
    <col min="1482" max="1482" width="7" style="1" customWidth="1"/>
    <col min="1483" max="1483" width="8.44140625" style="1" customWidth="1"/>
    <col min="1484" max="1484" width="6" style="1" customWidth="1"/>
    <col min="1485" max="1485" width="7.44140625" style="1" customWidth="1"/>
    <col min="1486" max="1486" width="9.109375" style="1"/>
    <col min="1487" max="1489" width="8.44140625" style="1" customWidth="1"/>
    <col min="1490" max="1490" width="11.88671875" style="1" customWidth="1"/>
    <col min="1491" max="1491" width="8.44140625" style="1" customWidth="1"/>
    <col min="1492" max="1492" width="9.44140625" style="1" bestFit="1" customWidth="1"/>
    <col min="1493" max="1493" width="9.44140625" style="1" customWidth="1"/>
    <col min="1494" max="1494" width="9.44140625" style="1" bestFit="1" customWidth="1"/>
    <col min="1495" max="1736" width="9.109375" style="1"/>
    <col min="1737" max="1737" width="5.44140625" style="1" customWidth="1"/>
    <col min="1738" max="1738" width="7" style="1" customWidth="1"/>
    <col min="1739" max="1739" width="8.44140625" style="1" customWidth="1"/>
    <col min="1740" max="1740" width="6" style="1" customWidth="1"/>
    <col min="1741" max="1741" width="7.44140625" style="1" customWidth="1"/>
    <col min="1742" max="1742" width="9.109375" style="1"/>
    <col min="1743" max="1745" width="8.44140625" style="1" customWidth="1"/>
    <col min="1746" max="1746" width="11.88671875" style="1" customWidth="1"/>
    <col min="1747" max="1747" width="8.44140625" style="1" customWidth="1"/>
    <col min="1748" max="1748" width="9.44140625" style="1" bestFit="1" customWidth="1"/>
    <col min="1749" max="1749" width="9.44140625" style="1" customWidth="1"/>
    <col min="1750" max="1750" width="9.44140625" style="1" bestFit="1" customWidth="1"/>
    <col min="1751" max="1992" width="9.109375" style="1"/>
    <col min="1993" max="1993" width="5.44140625" style="1" customWidth="1"/>
    <col min="1994" max="1994" width="7" style="1" customWidth="1"/>
    <col min="1995" max="1995" width="8.44140625" style="1" customWidth="1"/>
    <col min="1996" max="1996" width="6" style="1" customWidth="1"/>
    <col min="1997" max="1997" width="7.44140625" style="1" customWidth="1"/>
    <col min="1998" max="1998" width="9.109375" style="1"/>
    <col min="1999" max="2001" width="8.44140625" style="1" customWidth="1"/>
    <col min="2002" max="2002" width="11.88671875" style="1" customWidth="1"/>
    <col min="2003" max="2003" width="8.44140625" style="1" customWidth="1"/>
    <col min="2004" max="2004" width="9.44140625" style="1" bestFit="1" customWidth="1"/>
    <col min="2005" max="2005" width="9.44140625" style="1" customWidth="1"/>
    <col min="2006" max="2006" width="9.44140625" style="1" bestFit="1" customWidth="1"/>
    <col min="2007" max="2248" width="9.109375" style="1"/>
    <col min="2249" max="2249" width="5.44140625" style="1" customWidth="1"/>
    <col min="2250" max="2250" width="7" style="1" customWidth="1"/>
    <col min="2251" max="2251" width="8.44140625" style="1" customWidth="1"/>
    <col min="2252" max="2252" width="6" style="1" customWidth="1"/>
    <col min="2253" max="2253" width="7.44140625" style="1" customWidth="1"/>
    <col min="2254" max="2254" width="9.109375" style="1"/>
    <col min="2255" max="2257" width="8.44140625" style="1" customWidth="1"/>
    <col min="2258" max="2258" width="11.88671875" style="1" customWidth="1"/>
    <col min="2259" max="2259" width="8.44140625" style="1" customWidth="1"/>
    <col min="2260" max="2260" width="9.44140625" style="1" bestFit="1" customWidth="1"/>
    <col min="2261" max="2261" width="9.44140625" style="1" customWidth="1"/>
    <col min="2262" max="2262" width="9.44140625" style="1" bestFit="1" customWidth="1"/>
    <col min="2263" max="2504" width="9.109375" style="1"/>
    <col min="2505" max="2505" width="5.44140625" style="1" customWidth="1"/>
    <col min="2506" max="2506" width="7" style="1" customWidth="1"/>
    <col min="2507" max="2507" width="8.44140625" style="1" customWidth="1"/>
    <col min="2508" max="2508" width="6" style="1" customWidth="1"/>
    <col min="2509" max="2509" width="7.44140625" style="1" customWidth="1"/>
    <col min="2510" max="2510" width="9.109375" style="1"/>
    <col min="2511" max="2513" width="8.44140625" style="1" customWidth="1"/>
    <col min="2514" max="2514" width="11.88671875" style="1" customWidth="1"/>
    <col min="2515" max="2515" width="8.44140625" style="1" customWidth="1"/>
    <col min="2516" max="2516" width="9.44140625" style="1" bestFit="1" customWidth="1"/>
    <col min="2517" max="2517" width="9.44140625" style="1" customWidth="1"/>
    <col min="2518" max="2518" width="9.44140625" style="1" bestFit="1" customWidth="1"/>
    <col min="2519" max="2760" width="9.109375" style="1"/>
    <col min="2761" max="2761" width="5.44140625" style="1" customWidth="1"/>
    <col min="2762" max="2762" width="7" style="1" customWidth="1"/>
    <col min="2763" max="2763" width="8.44140625" style="1" customWidth="1"/>
    <col min="2764" max="2764" width="6" style="1" customWidth="1"/>
    <col min="2765" max="2765" width="7.44140625" style="1" customWidth="1"/>
    <col min="2766" max="2766" width="9.109375" style="1"/>
    <col min="2767" max="2769" width="8.44140625" style="1" customWidth="1"/>
    <col min="2770" max="2770" width="11.88671875" style="1" customWidth="1"/>
    <col min="2771" max="2771" width="8.44140625" style="1" customWidth="1"/>
    <col min="2772" max="2772" width="9.44140625" style="1" bestFit="1" customWidth="1"/>
    <col min="2773" max="2773" width="9.44140625" style="1" customWidth="1"/>
    <col min="2774" max="2774" width="9.44140625" style="1" bestFit="1" customWidth="1"/>
    <col min="2775" max="3016" width="9.109375" style="1"/>
    <col min="3017" max="3017" width="5.44140625" style="1" customWidth="1"/>
    <col min="3018" max="3018" width="7" style="1" customWidth="1"/>
    <col min="3019" max="3019" width="8.44140625" style="1" customWidth="1"/>
    <col min="3020" max="3020" width="6" style="1" customWidth="1"/>
    <col min="3021" max="3021" width="7.44140625" style="1" customWidth="1"/>
    <col min="3022" max="3022" width="9.109375" style="1"/>
    <col min="3023" max="3025" width="8.44140625" style="1" customWidth="1"/>
    <col min="3026" max="3026" width="11.88671875" style="1" customWidth="1"/>
    <col min="3027" max="3027" width="8.44140625" style="1" customWidth="1"/>
    <col min="3028" max="3028" width="9.44140625" style="1" bestFit="1" customWidth="1"/>
    <col min="3029" max="3029" width="9.44140625" style="1" customWidth="1"/>
    <col min="3030" max="3030" width="9.44140625" style="1" bestFit="1" customWidth="1"/>
    <col min="3031" max="3272" width="9.109375" style="1"/>
    <col min="3273" max="3273" width="5.44140625" style="1" customWidth="1"/>
    <col min="3274" max="3274" width="7" style="1" customWidth="1"/>
    <col min="3275" max="3275" width="8.44140625" style="1" customWidth="1"/>
    <col min="3276" max="3276" width="6" style="1" customWidth="1"/>
    <col min="3277" max="3277" width="7.44140625" style="1" customWidth="1"/>
    <col min="3278" max="3278" width="9.109375" style="1"/>
    <col min="3279" max="3281" width="8.44140625" style="1" customWidth="1"/>
    <col min="3282" max="3282" width="11.88671875" style="1" customWidth="1"/>
    <col min="3283" max="3283" width="8.44140625" style="1" customWidth="1"/>
    <col min="3284" max="3284" width="9.44140625" style="1" bestFit="1" customWidth="1"/>
    <col min="3285" max="3285" width="9.44140625" style="1" customWidth="1"/>
    <col min="3286" max="3286" width="9.44140625" style="1" bestFit="1" customWidth="1"/>
    <col min="3287" max="3528" width="9.109375" style="1"/>
    <col min="3529" max="3529" width="5.44140625" style="1" customWidth="1"/>
    <col min="3530" max="3530" width="7" style="1" customWidth="1"/>
    <col min="3531" max="3531" width="8.44140625" style="1" customWidth="1"/>
    <col min="3532" max="3532" width="6" style="1" customWidth="1"/>
    <col min="3533" max="3533" width="7.44140625" style="1" customWidth="1"/>
    <col min="3534" max="3534" width="9.109375" style="1"/>
    <col min="3535" max="3537" width="8.44140625" style="1" customWidth="1"/>
    <col min="3538" max="3538" width="11.88671875" style="1" customWidth="1"/>
    <col min="3539" max="3539" width="8.44140625" style="1" customWidth="1"/>
    <col min="3540" max="3540" width="9.44140625" style="1" bestFit="1" customWidth="1"/>
    <col min="3541" max="3541" width="9.44140625" style="1" customWidth="1"/>
    <col min="3542" max="3542" width="9.44140625" style="1" bestFit="1" customWidth="1"/>
    <col min="3543" max="3784" width="9.109375" style="1"/>
    <col min="3785" max="3785" width="5.44140625" style="1" customWidth="1"/>
    <col min="3786" max="3786" width="7" style="1" customWidth="1"/>
    <col min="3787" max="3787" width="8.44140625" style="1" customWidth="1"/>
    <col min="3788" max="3788" width="6" style="1" customWidth="1"/>
    <col min="3789" max="3789" width="7.44140625" style="1" customWidth="1"/>
    <col min="3790" max="3790" width="9.109375" style="1"/>
    <col min="3791" max="3793" width="8.44140625" style="1" customWidth="1"/>
    <col min="3794" max="3794" width="11.88671875" style="1" customWidth="1"/>
    <col min="3795" max="3795" width="8.44140625" style="1" customWidth="1"/>
    <col min="3796" max="3796" width="9.44140625" style="1" bestFit="1" customWidth="1"/>
    <col min="3797" max="3797" width="9.44140625" style="1" customWidth="1"/>
    <col min="3798" max="3798" width="9.44140625" style="1" bestFit="1" customWidth="1"/>
    <col min="3799" max="4040" width="9.109375" style="1"/>
    <col min="4041" max="4041" width="5.44140625" style="1" customWidth="1"/>
    <col min="4042" max="4042" width="7" style="1" customWidth="1"/>
    <col min="4043" max="4043" width="8.44140625" style="1" customWidth="1"/>
    <col min="4044" max="4044" width="6" style="1" customWidth="1"/>
    <col min="4045" max="4045" width="7.44140625" style="1" customWidth="1"/>
    <col min="4046" max="4046" width="9.109375" style="1"/>
    <col min="4047" max="4049" width="8.44140625" style="1" customWidth="1"/>
    <col min="4050" max="4050" width="11.88671875" style="1" customWidth="1"/>
    <col min="4051" max="4051" width="8.44140625" style="1" customWidth="1"/>
    <col min="4052" max="4052" width="9.44140625" style="1" bestFit="1" customWidth="1"/>
    <col min="4053" max="4053" width="9.44140625" style="1" customWidth="1"/>
    <col min="4054" max="4054" width="9.44140625" style="1" bestFit="1" customWidth="1"/>
    <col min="4055" max="4296" width="9.109375" style="1"/>
    <col min="4297" max="4297" width="5.44140625" style="1" customWidth="1"/>
    <col min="4298" max="4298" width="7" style="1" customWidth="1"/>
    <col min="4299" max="4299" width="8.44140625" style="1" customWidth="1"/>
    <col min="4300" max="4300" width="6" style="1" customWidth="1"/>
    <col min="4301" max="4301" width="7.44140625" style="1" customWidth="1"/>
    <col min="4302" max="4302" width="9.109375" style="1"/>
    <col min="4303" max="4305" width="8.44140625" style="1" customWidth="1"/>
    <col min="4306" max="4306" width="11.88671875" style="1" customWidth="1"/>
    <col min="4307" max="4307" width="8.44140625" style="1" customWidth="1"/>
    <col min="4308" max="4308" width="9.44140625" style="1" bestFit="1" customWidth="1"/>
    <col min="4309" max="4309" width="9.44140625" style="1" customWidth="1"/>
    <col min="4310" max="4310" width="9.44140625" style="1" bestFit="1" customWidth="1"/>
    <col min="4311" max="4552" width="9.109375" style="1"/>
    <col min="4553" max="4553" width="5.44140625" style="1" customWidth="1"/>
    <col min="4554" max="4554" width="7" style="1" customWidth="1"/>
    <col min="4555" max="4555" width="8.44140625" style="1" customWidth="1"/>
    <col min="4556" max="4556" width="6" style="1" customWidth="1"/>
    <col min="4557" max="4557" width="7.44140625" style="1" customWidth="1"/>
    <col min="4558" max="4558" width="9.109375" style="1"/>
    <col min="4559" max="4561" width="8.44140625" style="1" customWidth="1"/>
    <col min="4562" max="4562" width="11.88671875" style="1" customWidth="1"/>
    <col min="4563" max="4563" width="8.44140625" style="1" customWidth="1"/>
    <col min="4564" max="4564" width="9.44140625" style="1" bestFit="1" customWidth="1"/>
    <col min="4565" max="4565" width="9.44140625" style="1" customWidth="1"/>
    <col min="4566" max="4566" width="9.44140625" style="1" bestFit="1" customWidth="1"/>
    <col min="4567" max="4808" width="9.109375" style="1"/>
    <col min="4809" max="4809" width="5.44140625" style="1" customWidth="1"/>
    <col min="4810" max="4810" width="7" style="1" customWidth="1"/>
    <col min="4811" max="4811" width="8.44140625" style="1" customWidth="1"/>
    <col min="4812" max="4812" width="6" style="1" customWidth="1"/>
    <col min="4813" max="4813" width="7.44140625" style="1" customWidth="1"/>
    <col min="4814" max="4814" width="9.109375" style="1"/>
    <col min="4815" max="4817" width="8.44140625" style="1" customWidth="1"/>
    <col min="4818" max="4818" width="11.88671875" style="1" customWidth="1"/>
    <col min="4819" max="4819" width="8.44140625" style="1" customWidth="1"/>
    <col min="4820" max="4820" width="9.44140625" style="1" bestFit="1" customWidth="1"/>
    <col min="4821" max="4821" width="9.44140625" style="1" customWidth="1"/>
    <col min="4822" max="4822" width="9.44140625" style="1" bestFit="1" customWidth="1"/>
    <col min="4823" max="5064" width="9.109375" style="1"/>
    <col min="5065" max="5065" width="5.44140625" style="1" customWidth="1"/>
    <col min="5066" max="5066" width="7" style="1" customWidth="1"/>
    <col min="5067" max="5067" width="8.44140625" style="1" customWidth="1"/>
    <col min="5068" max="5068" width="6" style="1" customWidth="1"/>
    <col min="5069" max="5069" width="7.44140625" style="1" customWidth="1"/>
    <col min="5070" max="5070" width="9.109375" style="1"/>
    <col min="5071" max="5073" width="8.44140625" style="1" customWidth="1"/>
    <col min="5074" max="5074" width="11.88671875" style="1" customWidth="1"/>
    <col min="5075" max="5075" width="8.44140625" style="1" customWidth="1"/>
    <col min="5076" max="5076" width="9.44140625" style="1" bestFit="1" customWidth="1"/>
    <col min="5077" max="5077" width="9.44140625" style="1" customWidth="1"/>
    <col min="5078" max="5078" width="9.44140625" style="1" bestFit="1" customWidth="1"/>
    <col min="5079" max="5320" width="9.109375" style="1"/>
    <col min="5321" max="5321" width="5.44140625" style="1" customWidth="1"/>
    <col min="5322" max="5322" width="7" style="1" customWidth="1"/>
    <col min="5323" max="5323" width="8.44140625" style="1" customWidth="1"/>
    <col min="5324" max="5324" width="6" style="1" customWidth="1"/>
    <col min="5325" max="5325" width="7.44140625" style="1" customWidth="1"/>
    <col min="5326" max="5326" width="9.109375" style="1"/>
    <col min="5327" max="5329" width="8.44140625" style="1" customWidth="1"/>
    <col min="5330" max="5330" width="11.88671875" style="1" customWidth="1"/>
    <col min="5331" max="5331" width="8.44140625" style="1" customWidth="1"/>
    <col min="5332" max="5332" width="9.44140625" style="1" bestFit="1" customWidth="1"/>
    <col min="5333" max="5333" width="9.44140625" style="1" customWidth="1"/>
    <col min="5334" max="5334" width="9.44140625" style="1" bestFit="1" customWidth="1"/>
    <col min="5335" max="5576" width="9.109375" style="1"/>
    <col min="5577" max="5577" width="5.44140625" style="1" customWidth="1"/>
    <col min="5578" max="5578" width="7" style="1" customWidth="1"/>
    <col min="5579" max="5579" width="8.44140625" style="1" customWidth="1"/>
    <col min="5580" max="5580" width="6" style="1" customWidth="1"/>
    <col min="5581" max="5581" width="7.44140625" style="1" customWidth="1"/>
    <col min="5582" max="5582" width="9.109375" style="1"/>
    <col min="5583" max="5585" width="8.44140625" style="1" customWidth="1"/>
    <col min="5586" max="5586" width="11.88671875" style="1" customWidth="1"/>
    <col min="5587" max="5587" width="8.44140625" style="1" customWidth="1"/>
    <col min="5588" max="5588" width="9.44140625" style="1" bestFit="1" customWidth="1"/>
    <col min="5589" max="5589" width="9.44140625" style="1" customWidth="1"/>
    <col min="5590" max="5590" width="9.44140625" style="1" bestFit="1" customWidth="1"/>
    <col min="5591" max="5832" width="9.109375" style="1"/>
    <col min="5833" max="5833" width="5.44140625" style="1" customWidth="1"/>
    <col min="5834" max="5834" width="7" style="1" customWidth="1"/>
    <col min="5835" max="5835" width="8.44140625" style="1" customWidth="1"/>
    <col min="5836" max="5836" width="6" style="1" customWidth="1"/>
    <col min="5837" max="5837" width="7.44140625" style="1" customWidth="1"/>
    <col min="5838" max="5838" width="9.109375" style="1"/>
    <col min="5839" max="5841" width="8.44140625" style="1" customWidth="1"/>
    <col min="5842" max="5842" width="11.88671875" style="1" customWidth="1"/>
    <col min="5843" max="5843" width="8.44140625" style="1" customWidth="1"/>
    <col min="5844" max="5844" width="9.44140625" style="1" bestFit="1" customWidth="1"/>
    <col min="5845" max="5845" width="9.44140625" style="1" customWidth="1"/>
    <col min="5846" max="5846" width="9.44140625" style="1" bestFit="1" customWidth="1"/>
    <col min="5847" max="6088" width="9.109375" style="1"/>
    <col min="6089" max="6089" width="5.44140625" style="1" customWidth="1"/>
    <col min="6090" max="6090" width="7" style="1" customWidth="1"/>
    <col min="6091" max="6091" width="8.44140625" style="1" customWidth="1"/>
    <col min="6092" max="6092" width="6" style="1" customWidth="1"/>
    <col min="6093" max="6093" width="7.44140625" style="1" customWidth="1"/>
    <col min="6094" max="6094" width="9.109375" style="1"/>
    <col min="6095" max="6097" width="8.44140625" style="1" customWidth="1"/>
    <col min="6098" max="6098" width="11.88671875" style="1" customWidth="1"/>
    <col min="6099" max="6099" width="8.44140625" style="1" customWidth="1"/>
    <col min="6100" max="6100" width="9.44140625" style="1" bestFit="1" customWidth="1"/>
    <col min="6101" max="6101" width="9.44140625" style="1" customWidth="1"/>
    <col min="6102" max="6102" width="9.44140625" style="1" bestFit="1" customWidth="1"/>
    <col min="6103" max="6344" width="9.109375" style="1"/>
    <col min="6345" max="6345" width="5.44140625" style="1" customWidth="1"/>
    <col min="6346" max="6346" width="7" style="1" customWidth="1"/>
    <col min="6347" max="6347" width="8.44140625" style="1" customWidth="1"/>
    <col min="6348" max="6348" width="6" style="1" customWidth="1"/>
    <col min="6349" max="6349" width="7.44140625" style="1" customWidth="1"/>
    <col min="6350" max="6350" width="9.109375" style="1"/>
    <col min="6351" max="6353" width="8.44140625" style="1" customWidth="1"/>
    <col min="6354" max="6354" width="11.88671875" style="1" customWidth="1"/>
    <col min="6355" max="6355" width="8.44140625" style="1" customWidth="1"/>
    <col min="6356" max="6356" width="9.44140625" style="1" bestFit="1" customWidth="1"/>
    <col min="6357" max="6357" width="9.44140625" style="1" customWidth="1"/>
    <col min="6358" max="6358" width="9.44140625" style="1" bestFit="1" customWidth="1"/>
    <col min="6359" max="6600" width="9.109375" style="1"/>
    <col min="6601" max="6601" width="5.44140625" style="1" customWidth="1"/>
    <col min="6602" max="6602" width="7" style="1" customWidth="1"/>
    <col min="6603" max="6603" width="8.44140625" style="1" customWidth="1"/>
    <col min="6604" max="6604" width="6" style="1" customWidth="1"/>
    <col min="6605" max="6605" width="7.44140625" style="1" customWidth="1"/>
    <col min="6606" max="6606" width="9.109375" style="1"/>
    <col min="6607" max="6609" width="8.44140625" style="1" customWidth="1"/>
    <col min="6610" max="6610" width="11.88671875" style="1" customWidth="1"/>
    <col min="6611" max="6611" width="8.44140625" style="1" customWidth="1"/>
    <col min="6612" max="6612" width="9.44140625" style="1" bestFit="1" customWidth="1"/>
    <col min="6613" max="6613" width="9.44140625" style="1" customWidth="1"/>
    <col min="6614" max="6614" width="9.44140625" style="1" bestFit="1" customWidth="1"/>
    <col min="6615" max="6856" width="9.109375" style="1"/>
    <col min="6857" max="6857" width="5.44140625" style="1" customWidth="1"/>
    <col min="6858" max="6858" width="7" style="1" customWidth="1"/>
    <col min="6859" max="6859" width="8.44140625" style="1" customWidth="1"/>
    <col min="6860" max="6860" width="6" style="1" customWidth="1"/>
    <col min="6861" max="6861" width="7.44140625" style="1" customWidth="1"/>
    <col min="6862" max="6862" width="9.109375" style="1"/>
    <col min="6863" max="6865" width="8.44140625" style="1" customWidth="1"/>
    <col min="6866" max="6866" width="11.88671875" style="1" customWidth="1"/>
    <col min="6867" max="6867" width="8.44140625" style="1" customWidth="1"/>
    <col min="6868" max="6868" width="9.44140625" style="1" bestFit="1" customWidth="1"/>
    <col min="6869" max="6869" width="9.44140625" style="1" customWidth="1"/>
    <col min="6870" max="6870" width="9.44140625" style="1" bestFit="1" customWidth="1"/>
    <col min="6871" max="7112" width="9.109375" style="1"/>
    <col min="7113" max="7113" width="5.44140625" style="1" customWidth="1"/>
    <col min="7114" max="7114" width="7" style="1" customWidth="1"/>
    <col min="7115" max="7115" width="8.44140625" style="1" customWidth="1"/>
    <col min="7116" max="7116" width="6" style="1" customWidth="1"/>
    <col min="7117" max="7117" width="7.44140625" style="1" customWidth="1"/>
    <col min="7118" max="7118" width="9.109375" style="1"/>
    <col min="7119" max="7121" width="8.44140625" style="1" customWidth="1"/>
    <col min="7122" max="7122" width="11.88671875" style="1" customWidth="1"/>
    <col min="7123" max="7123" width="8.44140625" style="1" customWidth="1"/>
    <col min="7124" max="7124" width="9.44140625" style="1" bestFit="1" customWidth="1"/>
    <col min="7125" max="7125" width="9.44140625" style="1" customWidth="1"/>
    <col min="7126" max="7126" width="9.44140625" style="1" bestFit="1" customWidth="1"/>
    <col min="7127" max="7368" width="9.109375" style="1"/>
    <col min="7369" max="7369" width="5.44140625" style="1" customWidth="1"/>
    <col min="7370" max="7370" width="7" style="1" customWidth="1"/>
    <col min="7371" max="7371" width="8.44140625" style="1" customWidth="1"/>
    <col min="7372" max="7372" width="6" style="1" customWidth="1"/>
    <col min="7373" max="7373" width="7.44140625" style="1" customWidth="1"/>
    <col min="7374" max="7374" width="9.109375" style="1"/>
    <col min="7375" max="7377" width="8.44140625" style="1" customWidth="1"/>
    <col min="7378" max="7378" width="11.88671875" style="1" customWidth="1"/>
    <col min="7379" max="7379" width="8.44140625" style="1" customWidth="1"/>
    <col min="7380" max="7380" width="9.44140625" style="1" bestFit="1" customWidth="1"/>
    <col min="7381" max="7381" width="9.44140625" style="1" customWidth="1"/>
    <col min="7382" max="7382" width="9.44140625" style="1" bestFit="1" customWidth="1"/>
    <col min="7383" max="7624" width="9.109375" style="1"/>
    <col min="7625" max="7625" width="5.44140625" style="1" customWidth="1"/>
    <col min="7626" max="7626" width="7" style="1" customWidth="1"/>
    <col min="7627" max="7627" width="8.44140625" style="1" customWidth="1"/>
    <col min="7628" max="7628" width="6" style="1" customWidth="1"/>
    <col min="7629" max="7629" width="7.44140625" style="1" customWidth="1"/>
    <col min="7630" max="7630" width="9.109375" style="1"/>
    <col min="7631" max="7633" width="8.44140625" style="1" customWidth="1"/>
    <col min="7634" max="7634" width="11.88671875" style="1" customWidth="1"/>
    <col min="7635" max="7635" width="8.44140625" style="1" customWidth="1"/>
    <col min="7636" max="7636" width="9.44140625" style="1" bestFit="1" customWidth="1"/>
    <col min="7637" max="7637" width="9.44140625" style="1" customWidth="1"/>
    <col min="7638" max="7638" width="9.44140625" style="1" bestFit="1" customWidth="1"/>
    <col min="7639" max="7880" width="9.109375" style="1"/>
    <col min="7881" max="7881" width="5.44140625" style="1" customWidth="1"/>
    <col min="7882" max="7882" width="7" style="1" customWidth="1"/>
    <col min="7883" max="7883" width="8.44140625" style="1" customWidth="1"/>
    <col min="7884" max="7884" width="6" style="1" customWidth="1"/>
    <col min="7885" max="7885" width="7.44140625" style="1" customWidth="1"/>
    <col min="7886" max="7886" width="9.109375" style="1"/>
    <col min="7887" max="7889" width="8.44140625" style="1" customWidth="1"/>
    <col min="7890" max="7890" width="11.88671875" style="1" customWidth="1"/>
    <col min="7891" max="7891" width="8.44140625" style="1" customWidth="1"/>
    <col min="7892" max="7892" width="9.44140625" style="1" bestFit="1" customWidth="1"/>
    <col min="7893" max="7893" width="9.44140625" style="1" customWidth="1"/>
    <col min="7894" max="7894" width="9.44140625" style="1" bestFit="1" customWidth="1"/>
    <col min="7895" max="8136" width="9.109375" style="1"/>
    <col min="8137" max="8137" width="5.44140625" style="1" customWidth="1"/>
    <col min="8138" max="8138" width="7" style="1" customWidth="1"/>
    <col min="8139" max="8139" width="8.44140625" style="1" customWidth="1"/>
    <col min="8140" max="8140" width="6" style="1" customWidth="1"/>
    <col min="8141" max="8141" width="7.44140625" style="1" customWidth="1"/>
    <col min="8142" max="8142" width="9.109375" style="1"/>
    <col min="8143" max="8145" width="8.44140625" style="1" customWidth="1"/>
    <col min="8146" max="8146" width="11.88671875" style="1" customWidth="1"/>
    <col min="8147" max="8147" width="8.44140625" style="1" customWidth="1"/>
    <col min="8148" max="8148" width="9.44140625" style="1" bestFit="1" customWidth="1"/>
    <col min="8149" max="8149" width="9.44140625" style="1" customWidth="1"/>
    <col min="8150" max="8150" width="9.44140625" style="1" bestFit="1" customWidth="1"/>
    <col min="8151" max="8392" width="9.109375" style="1"/>
    <col min="8393" max="8393" width="5.44140625" style="1" customWidth="1"/>
    <col min="8394" max="8394" width="7" style="1" customWidth="1"/>
    <col min="8395" max="8395" width="8.44140625" style="1" customWidth="1"/>
    <col min="8396" max="8396" width="6" style="1" customWidth="1"/>
    <col min="8397" max="8397" width="7.44140625" style="1" customWidth="1"/>
    <col min="8398" max="8398" width="9.109375" style="1"/>
    <col min="8399" max="8401" width="8.44140625" style="1" customWidth="1"/>
    <col min="8402" max="8402" width="11.88671875" style="1" customWidth="1"/>
    <col min="8403" max="8403" width="8.44140625" style="1" customWidth="1"/>
    <col min="8404" max="8404" width="9.44140625" style="1" bestFit="1" customWidth="1"/>
    <col min="8405" max="8405" width="9.44140625" style="1" customWidth="1"/>
    <col min="8406" max="8406" width="9.44140625" style="1" bestFit="1" customWidth="1"/>
    <col min="8407" max="8648" width="9.109375" style="1"/>
    <col min="8649" max="8649" width="5.44140625" style="1" customWidth="1"/>
    <col min="8650" max="8650" width="7" style="1" customWidth="1"/>
    <col min="8651" max="8651" width="8.44140625" style="1" customWidth="1"/>
    <col min="8652" max="8652" width="6" style="1" customWidth="1"/>
    <col min="8653" max="8653" width="7.44140625" style="1" customWidth="1"/>
    <col min="8654" max="8654" width="9.109375" style="1"/>
    <col min="8655" max="8657" width="8.44140625" style="1" customWidth="1"/>
    <col min="8658" max="8658" width="11.88671875" style="1" customWidth="1"/>
    <col min="8659" max="8659" width="8.44140625" style="1" customWidth="1"/>
    <col min="8660" max="8660" width="9.44140625" style="1" bestFit="1" customWidth="1"/>
    <col min="8661" max="8661" width="9.44140625" style="1" customWidth="1"/>
    <col min="8662" max="8662" width="9.44140625" style="1" bestFit="1" customWidth="1"/>
    <col min="8663" max="8904" width="9.109375" style="1"/>
    <col min="8905" max="8905" width="5.44140625" style="1" customWidth="1"/>
    <col min="8906" max="8906" width="7" style="1" customWidth="1"/>
    <col min="8907" max="8907" width="8.44140625" style="1" customWidth="1"/>
    <col min="8908" max="8908" width="6" style="1" customWidth="1"/>
    <col min="8909" max="8909" width="7.44140625" style="1" customWidth="1"/>
    <col min="8910" max="8910" width="9.109375" style="1"/>
    <col min="8911" max="8913" width="8.44140625" style="1" customWidth="1"/>
    <col min="8914" max="8914" width="11.88671875" style="1" customWidth="1"/>
    <col min="8915" max="8915" width="8.44140625" style="1" customWidth="1"/>
    <col min="8916" max="8916" width="9.44140625" style="1" bestFit="1" customWidth="1"/>
    <col min="8917" max="8917" width="9.44140625" style="1" customWidth="1"/>
    <col min="8918" max="8918" width="9.44140625" style="1" bestFit="1" customWidth="1"/>
    <col min="8919" max="9160" width="9.109375" style="1"/>
    <col min="9161" max="9161" width="5.44140625" style="1" customWidth="1"/>
    <col min="9162" max="9162" width="7" style="1" customWidth="1"/>
    <col min="9163" max="9163" width="8.44140625" style="1" customWidth="1"/>
    <col min="9164" max="9164" width="6" style="1" customWidth="1"/>
    <col min="9165" max="9165" width="7.44140625" style="1" customWidth="1"/>
    <col min="9166" max="9166" width="9.109375" style="1"/>
    <col min="9167" max="9169" width="8.44140625" style="1" customWidth="1"/>
    <col min="9170" max="9170" width="11.88671875" style="1" customWidth="1"/>
    <col min="9171" max="9171" width="8.44140625" style="1" customWidth="1"/>
    <col min="9172" max="9172" width="9.44140625" style="1" bestFit="1" customWidth="1"/>
    <col min="9173" max="9173" width="9.44140625" style="1" customWidth="1"/>
    <col min="9174" max="9174" width="9.44140625" style="1" bestFit="1" customWidth="1"/>
    <col min="9175" max="9416" width="9.109375" style="1"/>
    <col min="9417" max="9417" width="5.44140625" style="1" customWidth="1"/>
    <col min="9418" max="9418" width="7" style="1" customWidth="1"/>
    <col min="9419" max="9419" width="8.44140625" style="1" customWidth="1"/>
    <col min="9420" max="9420" width="6" style="1" customWidth="1"/>
    <col min="9421" max="9421" width="7.44140625" style="1" customWidth="1"/>
    <col min="9422" max="9422" width="9.109375" style="1"/>
    <col min="9423" max="9425" width="8.44140625" style="1" customWidth="1"/>
    <col min="9426" max="9426" width="11.88671875" style="1" customWidth="1"/>
    <col min="9427" max="9427" width="8.44140625" style="1" customWidth="1"/>
    <col min="9428" max="9428" width="9.44140625" style="1" bestFit="1" customWidth="1"/>
    <col min="9429" max="9429" width="9.44140625" style="1" customWidth="1"/>
    <col min="9430" max="9430" width="9.44140625" style="1" bestFit="1" customWidth="1"/>
    <col min="9431" max="9672" width="9.109375" style="1"/>
    <col min="9673" max="9673" width="5.44140625" style="1" customWidth="1"/>
    <col min="9674" max="9674" width="7" style="1" customWidth="1"/>
    <col min="9675" max="9675" width="8.44140625" style="1" customWidth="1"/>
    <col min="9676" max="9676" width="6" style="1" customWidth="1"/>
    <col min="9677" max="9677" width="7.44140625" style="1" customWidth="1"/>
    <col min="9678" max="9678" width="9.109375" style="1"/>
    <col min="9679" max="9681" width="8.44140625" style="1" customWidth="1"/>
    <col min="9682" max="9682" width="11.88671875" style="1" customWidth="1"/>
    <col min="9683" max="9683" width="8.44140625" style="1" customWidth="1"/>
    <col min="9684" max="9684" width="9.44140625" style="1" bestFit="1" customWidth="1"/>
    <col min="9685" max="9685" width="9.44140625" style="1" customWidth="1"/>
    <col min="9686" max="9686" width="9.44140625" style="1" bestFit="1" customWidth="1"/>
    <col min="9687" max="9928" width="9.109375" style="1"/>
    <col min="9929" max="9929" width="5.44140625" style="1" customWidth="1"/>
    <col min="9930" max="9930" width="7" style="1" customWidth="1"/>
    <col min="9931" max="9931" width="8.44140625" style="1" customWidth="1"/>
    <col min="9932" max="9932" width="6" style="1" customWidth="1"/>
    <col min="9933" max="9933" width="7.44140625" style="1" customWidth="1"/>
    <col min="9934" max="9934" width="9.109375" style="1"/>
    <col min="9935" max="9937" width="8.44140625" style="1" customWidth="1"/>
    <col min="9938" max="9938" width="11.88671875" style="1" customWidth="1"/>
    <col min="9939" max="9939" width="8.44140625" style="1" customWidth="1"/>
    <col min="9940" max="9940" width="9.44140625" style="1" bestFit="1" customWidth="1"/>
    <col min="9941" max="9941" width="9.44140625" style="1" customWidth="1"/>
    <col min="9942" max="9942" width="9.44140625" style="1" bestFit="1" customWidth="1"/>
    <col min="9943" max="10184" width="9.109375" style="1"/>
    <col min="10185" max="10185" width="5.44140625" style="1" customWidth="1"/>
    <col min="10186" max="10186" width="7" style="1" customWidth="1"/>
    <col min="10187" max="10187" width="8.44140625" style="1" customWidth="1"/>
    <col min="10188" max="10188" width="6" style="1" customWidth="1"/>
    <col min="10189" max="10189" width="7.44140625" style="1" customWidth="1"/>
    <col min="10190" max="10190" width="9.109375" style="1"/>
    <col min="10191" max="10193" width="8.44140625" style="1" customWidth="1"/>
    <col min="10194" max="10194" width="11.88671875" style="1" customWidth="1"/>
    <col min="10195" max="10195" width="8.44140625" style="1" customWidth="1"/>
    <col min="10196" max="10196" width="9.44140625" style="1" bestFit="1" customWidth="1"/>
    <col min="10197" max="10197" width="9.44140625" style="1" customWidth="1"/>
    <col min="10198" max="10198" width="9.44140625" style="1" bestFit="1" customWidth="1"/>
    <col min="10199" max="10440" width="9.109375" style="1"/>
    <col min="10441" max="10441" width="5.44140625" style="1" customWidth="1"/>
    <col min="10442" max="10442" width="7" style="1" customWidth="1"/>
    <col min="10443" max="10443" width="8.44140625" style="1" customWidth="1"/>
    <col min="10444" max="10444" width="6" style="1" customWidth="1"/>
    <col min="10445" max="10445" width="7.44140625" style="1" customWidth="1"/>
    <col min="10446" max="10446" width="9.109375" style="1"/>
    <col min="10447" max="10449" width="8.44140625" style="1" customWidth="1"/>
    <col min="10450" max="10450" width="11.88671875" style="1" customWidth="1"/>
    <col min="10451" max="10451" width="8.44140625" style="1" customWidth="1"/>
    <col min="10452" max="10452" width="9.44140625" style="1" bestFit="1" customWidth="1"/>
    <col min="10453" max="10453" width="9.44140625" style="1" customWidth="1"/>
    <col min="10454" max="10454" width="9.44140625" style="1" bestFit="1" customWidth="1"/>
    <col min="10455" max="10696" width="9.109375" style="1"/>
    <col min="10697" max="10697" width="5.44140625" style="1" customWidth="1"/>
    <col min="10698" max="10698" width="7" style="1" customWidth="1"/>
    <col min="10699" max="10699" width="8.44140625" style="1" customWidth="1"/>
    <col min="10700" max="10700" width="6" style="1" customWidth="1"/>
    <col min="10701" max="10701" width="7.44140625" style="1" customWidth="1"/>
    <col min="10702" max="10702" width="9.109375" style="1"/>
    <col min="10703" max="10705" width="8.44140625" style="1" customWidth="1"/>
    <col min="10706" max="10706" width="11.88671875" style="1" customWidth="1"/>
    <col min="10707" max="10707" width="8.44140625" style="1" customWidth="1"/>
    <col min="10708" max="10708" width="9.44140625" style="1" bestFit="1" customWidth="1"/>
    <col min="10709" max="10709" width="9.44140625" style="1" customWidth="1"/>
    <col min="10710" max="10710" width="9.44140625" style="1" bestFit="1" customWidth="1"/>
    <col min="10711" max="10952" width="9.109375" style="1"/>
    <col min="10953" max="10953" width="5.44140625" style="1" customWidth="1"/>
    <col min="10954" max="10954" width="7" style="1" customWidth="1"/>
    <col min="10955" max="10955" width="8.44140625" style="1" customWidth="1"/>
    <col min="10956" max="10956" width="6" style="1" customWidth="1"/>
    <col min="10957" max="10957" width="7.44140625" style="1" customWidth="1"/>
    <col min="10958" max="10958" width="9.109375" style="1"/>
    <col min="10959" max="10961" width="8.44140625" style="1" customWidth="1"/>
    <col min="10962" max="10962" width="11.88671875" style="1" customWidth="1"/>
    <col min="10963" max="10963" width="8.44140625" style="1" customWidth="1"/>
    <col min="10964" max="10964" width="9.44140625" style="1" bestFit="1" customWidth="1"/>
    <col min="10965" max="10965" width="9.44140625" style="1" customWidth="1"/>
    <col min="10966" max="10966" width="9.44140625" style="1" bestFit="1" customWidth="1"/>
    <col min="10967" max="11208" width="9.109375" style="1"/>
    <col min="11209" max="11209" width="5.44140625" style="1" customWidth="1"/>
    <col min="11210" max="11210" width="7" style="1" customWidth="1"/>
    <col min="11211" max="11211" width="8.44140625" style="1" customWidth="1"/>
    <col min="11212" max="11212" width="6" style="1" customWidth="1"/>
    <col min="11213" max="11213" width="7.44140625" style="1" customWidth="1"/>
    <col min="11214" max="11214" width="9.109375" style="1"/>
    <col min="11215" max="11217" width="8.44140625" style="1" customWidth="1"/>
    <col min="11218" max="11218" width="11.88671875" style="1" customWidth="1"/>
    <col min="11219" max="11219" width="8.44140625" style="1" customWidth="1"/>
    <col min="11220" max="11220" width="9.44140625" style="1" bestFit="1" customWidth="1"/>
    <col min="11221" max="11221" width="9.44140625" style="1" customWidth="1"/>
    <col min="11222" max="11222" width="9.44140625" style="1" bestFit="1" customWidth="1"/>
    <col min="11223" max="11464" width="9.109375" style="1"/>
    <col min="11465" max="11465" width="5.44140625" style="1" customWidth="1"/>
    <col min="11466" max="11466" width="7" style="1" customWidth="1"/>
    <col min="11467" max="11467" width="8.44140625" style="1" customWidth="1"/>
    <col min="11468" max="11468" width="6" style="1" customWidth="1"/>
    <col min="11469" max="11469" width="7.44140625" style="1" customWidth="1"/>
    <col min="11470" max="11470" width="9.109375" style="1"/>
    <col min="11471" max="11473" width="8.44140625" style="1" customWidth="1"/>
    <col min="11474" max="11474" width="11.88671875" style="1" customWidth="1"/>
    <col min="11475" max="11475" width="8.44140625" style="1" customWidth="1"/>
    <col min="11476" max="11476" width="9.44140625" style="1" bestFit="1" customWidth="1"/>
    <col min="11477" max="11477" width="9.44140625" style="1" customWidth="1"/>
    <col min="11478" max="11478" width="9.44140625" style="1" bestFit="1" customWidth="1"/>
    <col min="11479" max="11720" width="9.109375" style="1"/>
    <col min="11721" max="11721" width="5.44140625" style="1" customWidth="1"/>
    <col min="11722" max="11722" width="7" style="1" customWidth="1"/>
    <col min="11723" max="11723" width="8.44140625" style="1" customWidth="1"/>
    <col min="11724" max="11724" width="6" style="1" customWidth="1"/>
    <col min="11725" max="11725" width="7.44140625" style="1" customWidth="1"/>
    <col min="11726" max="11726" width="9.109375" style="1"/>
    <col min="11727" max="11729" width="8.44140625" style="1" customWidth="1"/>
    <col min="11730" max="11730" width="11.88671875" style="1" customWidth="1"/>
    <col min="11731" max="11731" width="8.44140625" style="1" customWidth="1"/>
    <col min="11732" max="11732" width="9.44140625" style="1" bestFit="1" customWidth="1"/>
    <col min="11733" max="11733" width="9.44140625" style="1" customWidth="1"/>
    <col min="11734" max="11734" width="9.44140625" style="1" bestFit="1" customWidth="1"/>
    <col min="11735" max="11976" width="9.109375" style="1"/>
    <col min="11977" max="11977" width="5.44140625" style="1" customWidth="1"/>
    <col min="11978" max="11978" width="7" style="1" customWidth="1"/>
    <col min="11979" max="11979" width="8.44140625" style="1" customWidth="1"/>
    <col min="11980" max="11980" width="6" style="1" customWidth="1"/>
    <col min="11981" max="11981" width="7.44140625" style="1" customWidth="1"/>
    <col min="11982" max="11982" width="9.109375" style="1"/>
    <col min="11983" max="11985" width="8.44140625" style="1" customWidth="1"/>
    <col min="11986" max="11986" width="11.88671875" style="1" customWidth="1"/>
    <col min="11987" max="11987" width="8.44140625" style="1" customWidth="1"/>
    <col min="11988" max="11988" width="9.44140625" style="1" bestFit="1" customWidth="1"/>
    <col min="11989" max="11989" width="9.44140625" style="1" customWidth="1"/>
    <col min="11990" max="11990" width="9.44140625" style="1" bestFit="1" customWidth="1"/>
    <col min="11991" max="12232" width="9.109375" style="1"/>
    <col min="12233" max="12233" width="5.44140625" style="1" customWidth="1"/>
    <col min="12234" max="12234" width="7" style="1" customWidth="1"/>
    <col min="12235" max="12235" width="8.44140625" style="1" customWidth="1"/>
    <col min="12236" max="12236" width="6" style="1" customWidth="1"/>
    <col min="12237" max="12237" width="7.44140625" style="1" customWidth="1"/>
    <col min="12238" max="12238" width="9.109375" style="1"/>
    <col min="12239" max="12241" width="8.44140625" style="1" customWidth="1"/>
    <col min="12242" max="12242" width="11.88671875" style="1" customWidth="1"/>
    <col min="12243" max="12243" width="8.44140625" style="1" customWidth="1"/>
    <col min="12244" max="12244" width="9.44140625" style="1" bestFit="1" customWidth="1"/>
    <col min="12245" max="12245" width="9.44140625" style="1" customWidth="1"/>
    <col min="12246" max="12246" width="9.44140625" style="1" bestFit="1" customWidth="1"/>
    <col min="12247" max="12488" width="9.109375" style="1"/>
    <col min="12489" max="12489" width="5.44140625" style="1" customWidth="1"/>
    <col min="12490" max="12490" width="7" style="1" customWidth="1"/>
    <col min="12491" max="12491" width="8.44140625" style="1" customWidth="1"/>
    <col min="12492" max="12492" width="6" style="1" customWidth="1"/>
    <col min="12493" max="12493" width="7.44140625" style="1" customWidth="1"/>
    <col min="12494" max="12494" width="9.109375" style="1"/>
    <col min="12495" max="12497" width="8.44140625" style="1" customWidth="1"/>
    <col min="12498" max="12498" width="11.88671875" style="1" customWidth="1"/>
    <col min="12499" max="12499" width="8.44140625" style="1" customWidth="1"/>
    <col min="12500" max="12500" width="9.44140625" style="1" bestFit="1" customWidth="1"/>
    <col min="12501" max="12501" width="9.44140625" style="1" customWidth="1"/>
    <col min="12502" max="12502" width="9.44140625" style="1" bestFit="1" customWidth="1"/>
    <col min="12503" max="12744" width="9.109375" style="1"/>
    <col min="12745" max="12745" width="5.44140625" style="1" customWidth="1"/>
    <col min="12746" max="12746" width="7" style="1" customWidth="1"/>
    <col min="12747" max="12747" width="8.44140625" style="1" customWidth="1"/>
    <col min="12748" max="12748" width="6" style="1" customWidth="1"/>
    <col min="12749" max="12749" width="7.44140625" style="1" customWidth="1"/>
    <col min="12750" max="12750" width="9.109375" style="1"/>
    <col min="12751" max="12753" width="8.44140625" style="1" customWidth="1"/>
    <col min="12754" max="12754" width="11.88671875" style="1" customWidth="1"/>
    <col min="12755" max="12755" width="8.44140625" style="1" customWidth="1"/>
    <col min="12756" max="12756" width="9.44140625" style="1" bestFit="1" customWidth="1"/>
    <col min="12757" max="12757" width="9.44140625" style="1" customWidth="1"/>
    <col min="12758" max="12758" width="9.44140625" style="1" bestFit="1" customWidth="1"/>
    <col min="12759" max="13000" width="9.109375" style="1"/>
    <col min="13001" max="13001" width="5.44140625" style="1" customWidth="1"/>
    <col min="13002" max="13002" width="7" style="1" customWidth="1"/>
    <col min="13003" max="13003" width="8.44140625" style="1" customWidth="1"/>
    <col min="13004" max="13004" width="6" style="1" customWidth="1"/>
    <col min="13005" max="13005" width="7.44140625" style="1" customWidth="1"/>
    <col min="13006" max="13006" width="9.109375" style="1"/>
    <col min="13007" max="13009" width="8.44140625" style="1" customWidth="1"/>
    <col min="13010" max="13010" width="11.88671875" style="1" customWidth="1"/>
    <col min="13011" max="13011" width="8.44140625" style="1" customWidth="1"/>
    <col min="13012" max="13012" width="9.44140625" style="1" bestFit="1" customWidth="1"/>
    <col min="13013" max="13013" width="9.44140625" style="1" customWidth="1"/>
    <col min="13014" max="13014" width="9.44140625" style="1" bestFit="1" customWidth="1"/>
    <col min="13015" max="13256" width="9.109375" style="1"/>
    <col min="13257" max="13257" width="5.44140625" style="1" customWidth="1"/>
    <col min="13258" max="13258" width="7" style="1" customWidth="1"/>
    <col min="13259" max="13259" width="8.44140625" style="1" customWidth="1"/>
    <col min="13260" max="13260" width="6" style="1" customWidth="1"/>
    <col min="13261" max="13261" width="7.44140625" style="1" customWidth="1"/>
    <col min="13262" max="13262" width="9.109375" style="1"/>
    <col min="13263" max="13265" width="8.44140625" style="1" customWidth="1"/>
    <col min="13266" max="13266" width="11.88671875" style="1" customWidth="1"/>
    <col min="13267" max="13267" width="8.44140625" style="1" customWidth="1"/>
    <col min="13268" max="13268" width="9.44140625" style="1" bestFit="1" customWidth="1"/>
    <col min="13269" max="13269" width="9.44140625" style="1" customWidth="1"/>
    <col min="13270" max="13270" width="9.44140625" style="1" bestFit="1" customWidth="1"/>
    <col min="13271" max="13512" width="9.109375" style="1"/>
    <col min="13513" max="13513" width="5.44140625" style="1" customWidth="1"/>
    <col min="13514" max="13514" width="7" style="1" customWidth="1"/>
    <col min="13515" max="13515" width="8.44140625" style="1" customWidth="1"/>
    <col min="13516" max="13516" width="6" style="1" customWidth="1"/>
    <col min="13517" max="13517" width="7.44140625" style="1" customWidth="1"/>
    <col min="13518" max="13518" width="9.109375" style="1"/>
    <col min="13519" max="13521" width="8.44140625" style="1" customWidth="1"/>
    <col min="13522" max="13522" width="11.88671875" style="1" customWidth="1"/>
    <col min="13523" max="13523" width="8.44140625" style="1" customWidth="1"/>
    <col min="13524" max="13524" width="9.44140625" style="1" bestFit="1" customWidth="1"/>
    <col min="13525" max="13525" width="9.44140625" style="1" customWidth="1"/>
    <col min="13526" max="13526" width="9.44140625" style="1" bestFit="1" customWidth="1"/>
    <col min="13527" max="13768" width="9.109375" style="1"/>
    <col min="13769" max="13769" width="5.44140625" style="1" customWidth="1"/>
    <col min="13770" max="13770" width="7" style="1" customWidth="1"/>
    <col min="13771" max="13771" width="8.44140625" style="1" customWidth="1"/>
    <col min="13772" max="13772" width="6" style="1" customWidth="1"/>
    <col min="13773" max="13773" width="7.44140625" style="1" customWidth="1"/>
    <col min="13774" max="13774" width="9.109375" style="1"/>
    <col min="13775" max="13777" width="8.44140625" style="1" customWidth="1"/>
    <col min="13778" max="13778" width="11.88671875" style="1" customWidth="1"/>
    <col min="13779" max="13779" width="8.44140625" style="1" customWidth="1"/>
    <col min="13780" max="13780" width="9.44140625" style="1" bestFit="1" customWidth="1"/>
    <col min="13781" max="13781" width="9.44140625" style="1" customWidth="1"/>
    <col min="13782" max="13782" width="9.44140625" style="1" bestFit="1" customWidth="1"/>
    <col min="13783" max="14024" width="9.109375" style="1"/>
    <col min="14025" max="14025" width="5.44140625" style="1" customWidth="1"/>
    <col min="14026" max="14026" width="7" style="1" customWidth="1"/>
    <col min="14027" max="14027" width="8.44140625" style="1" customWidth="1"/>
    <col min="14028" max="14028" width="6" style="1" customWidth="1"/>
    <col min="14029" max="14029" width="7.44140625" style="1" customWidth="1"/>
    <col min="14030" max="14030" width="9.109375" style="1"/>
    <col min="14031" max="14033" width="8.44140625" style="1" customWidth="1"/>
    <col min="14034" max="14034" width="11.88671875" style="1" customWidth="1"/>
    <col min="14035" max="14035" width="8.44140625" style="1" customWidth="1"/>
    <col min="14036" max="14036" width="9.44140625" style="1" bestFit="1" customWidth="1"/>
    <col min="14037" max="14037" width="9.44140625" style="1" customWidth="1"/>
    <col min="14038" max="14038" width="9.44140625" style="1" bestFit="1" customWidth="1"/>
    <col min="14039" max="14280" width="9.109375" style="1"/>
    <col min="14281" max="14281" width="5.44140625" style="1" customWidth="1"/>
    <col min="14282" max="14282" width="7" style="1" customWidth="1"/>
    <col min="14283" max="14283" width="8.44140625" style="1" customWidth="1"/>
    <col min="14284" max="14284" width="6" style="1" customWidth="1"/>
    <col min="14285" max="14285" width="7.44140625" style="1" customWidth="1"/>
    <col min="14286" max="14286" width="9.109375" style="1"/>
    <col min="14287" max="14289" width="8.44140625" style="1" customWidth="1"/>
    <col min="14290" max="14290" width="11.88671875" style="1" customWidth="1"/>
    <col min="14291" max="14291" width="8.44140625" style="1" customWidth="1"/>
    <col min="14292" max="14292" width="9.44140625" style="1" bestFit="1" customWidth="1"/>
    <col min="14293" max="14293" width="9.44140625" style="1" customWidth="1"/>
    <col min="14294" max="14294" width="9.44140625" style="1" bestFit="1" customWidth="1"/>
    <col min="14295" max="14536" width="9.109375" style="1"/>
    <col min="14537" max="14537" width="5.44140625" style="1" customWidth="1"/>
    <col min="14538" max="14538" width="7" style="1" customWidth="1"/>
    <col min="14539" max="14539" width="8.44140625" style="1" customWidth="1"/>
    <col min="14540" max="14540" width="6" style="1" customWidth="1"/>
    <col min="14541" max="14541" width="7.44140625" style="1" customWidth="1"/>
    <col min="14542" max="14542" width="9.109375" style="1"/>
    <col min="14543" max="14545" width="8.44140625" style="1" customWidth="1"/>
    <col min="14546" max="14546" width="11.88671875" style="1" customWidth="1"/>
    <col min="14547" max="14547" width="8.44140625" style="1" customWidth="1"/>
    <col min="14548" max="14548" width="9.44140625" style="1" bestFit="1" customWidth="1"/>
    <col min="14549" max="14549" width="9.44140625" style="1" customWidth="1"/>
    <col min="14550" max="14550" width="9.44140625" style="1" bestFit="1" customWidth="1"/>
    <col min="14551" max="14792" width="9.109375" style="1"/>
    <col min="14793" max="14793" width="5.44140625" style="1" customWidth="1"/>
    <col min="14794" max="14794" width="7" style="1" customWidth="1"/>
    <col min="14795" max="14795" width="8.44140625" style="1" customWidth="1"/>
    <col min="14796" max="14796" width="6" style="1" customWidth="1"/>
    <col min="14797" max="14797" width="7.44140625" style="1" customWidth="1"/>
    <col min="14798" max="14798" width="9.109375" style="1"/>
    <col min="14799" max="14801" width="8.44140625" style="1" customWidth="1"/>
    <col min="14802" max="14802" width="11.88671875" style="1" customWidth="1"/>
    <col min="14803" max="14803" width="8.44140625" style="1" customWidth="1"/>
    <col min="14804" max="14804" width="9.44140625" style="1" bestFit="1" customWidth="1"/>
    <col min="14805" max="14805" width="9.44140625" style="1" customWidth="1"/>
    <col min="14806" max="14806" width="9.44140625" style="1" bestFit="1" customWidth="1"/>
    <col min="14807" max="15048" width="9.109375" style="1"/>
    <col min="15049" max="15049" width="5.44140625" style="1" customWidth="1"/>
    <col min="15050" max="15050" width="7" style="1" customWidth="1"/>
    <col min="15051" max="15051" width="8.44140625" style="1" customWidth="1"/>
    <col min="15052" max="15052" width="6" style="1" customWidth="1"/>
    <col min="15053" max="15053" width="7.44140625" style="1" customWidth="1"/>
    <col min="15054" max="15054" width="9.109375" style="1"/>
    <col min="15055" max="15057" width="8.44140625" style="1" customWidth="1"/>
    <col min="15058" max="15058" width="11.88671875" style="1" customWidth="1"/>
    <col min="15059" max="15059" width="8.44140625" style="1" customWidth="1"/>
    <col min="15060" max="15060" width="9.44140625" style="1" bestFit="1" customWidth="1"/>
    <col min="15061" max="15061" width="9.44140625" style="1" customWidth="1"/>
    <col min="15062" max="15062" width="9.44140625" style="1" bestFit="1" customWidth="1"/>
    <col min="15063" max="15304" width="9.109375" style="1"/>
    <col min="15305" max="15305" width="5.44140625" style="1" customWidth="1"/>
    <col min="15306" max="15306" width="7" style="1" customWidth="1"/>
    <col min="15307" max="15307" width="8.44140625" style="1" customWidth="1"/>
    <col min="15308" max="15308" width="6" style="1" customWidth="1"/>
    <col min="15309" max="15309" width="7.44140625" style="1" customWidth="1"/>
    <col min="15310" max="15310" width="9.109375" style="1"/>
    <col min="15311" max="15313" width="8.44140625" style="1" customWidth="1"/>
    <col min="15314" max="15314" width="11.88671875" style="1" customWidth="1"/>
    <col min="15315" max="15315" width="8.44140625" style="1" customWidth="1"/>
    <col min="15316" max="15316" width="9.44140625" style="1" bestFit="1" customWidth="1"/>
    <col min="15317" max="15317" width="9.44140625" style="1" customWidth="1"/>
    <col min="15318" max="15318" width="9.44140625" style="1" bestFit="1" customWidth="1"/>
    <col min="15319" max="15560" width="9.109375" style="1"/>
    <col min="15561" max="15561" width="5.44140625" style="1" customWidth="1"/>
    <col min="15562" max="15562" width="7" style="1" customWidth="1"/>
    <col min="15563" max="15563" width="8.44140625" style="1" customWidth="1"/>
    <col min="15564" max="15564" width="6" style="1" customWidth="1"/>
    <col min="15565" max="15565" width="7.44140625" style="1" customWidth="1"/>
    <col min="15566" max="15566" width="9.109375" style="1"/>
    <col min="15567" max="15569" width="8.44140625" style="1" customWidth="1"/>
    <col min="15570" max="15570" width="11.88671875" style="1" customWidth="1"/>
    <col min="15571" max="15571" width="8.44140625" style="1" customWidth="1"/>
    <col min="15572" max="15572" width="9.44140625" style="1" bestFit="1" customWidth="1"/>
    <col min="15573" max="15573" width="9.44140625" style="1" customWidth="1"/>
    <col min="15574" max="15574" width="9.44140625" style="1" bestFit="1" customWidth="1"/>
    <col min="15575" max="15816" width="9.109375" style="1"/>
    <col min="15817" max="15817" width="5.44140625" style="1" customWidth="1"/>
    <col min="15818" max="15818" width="7" style="1" customWidth="1"/>
    <col min="15819" max="15819" width="8.44140625" style="1" customWidth="1"/>
    <col min="15820" max="15820" width="6" style="1" customWidth="1"/>
    <col min="15821" max="15821" width="7.44140625" style="1" customWidth="1"/>
    <col min="15822" max="15822" width="9.109375" style="1"/>
    <col min="15823" max="15825" width="8.44140625" style="1" customWidth="1"/>
    <col min="15826" max="15826" width="11.88671875" style="1" customWidth="1"/>
    <col min="15827" max="15827" width="8.44140625" style="1" customWidth="1"/>
    <col min="15828" max="15828" width="9.44140625" style="1" bestFit="1" customWidth="1"/>
    <col min="15829" max="15829" width="9.44140625" style="1" customWidth="1"/>
    <col min="15830" max="15830" width="9.44140625" style="1" bestFit="1" customWidth="1"/>
    <col min="15831" max="16072" width="9.109375" style="1"/>
    <col min="16073" max="16073" width="5.44140625" style="1" customWidth="1"/>
    <col min="16074" max="16074" width="7" style="1" customWidth="1"/>
    <col min="16075" max="16075" width="8.44140625" style="1" customWidth="1"/>
    <col min="16076" max="16076" width="6" style="1" customWidth="1"/>
    <col min="16077" max="16077" width="7.44140625" style="1" customWidth="1"/>
    <col min="16078" max="16078" width="9.109375" style="1"/>
    <col min="16079" max="16081" width="8.44140625" style="1" customWidth="1"/>
    <col min="16082" max="16082" width="11.88671875" style="1" customWidth="1"/>
    <col min="16083" max="16083" width="8.44140625" style="1" customWidth="1"/>
    <col min="16084" max="16084" width="9.44140625" style="1" bestFit="1" customWidth="1"/>
    <col min="16085" max="16085" width="9.44140625" style="1" customWidth="1"/>
    <col min="16086" max="16086" width="9.44140625" style="1" bestFit="1" customWidth="1"/>
    <col min="16087" max="16302" width="9.109375" style="1"/>
    <col min="16303" max="16384" width="9" style="1" customWidth="1"/>
  </cols>
  <sheetData>
    <row r="1" spans="1:9" ht="24.6">
      <c r="A1" s="1088" t="s">
        <v>193</v>
      </c>
      <c r="B1" s="1089"/>
      <c r="C1" s="1089"/>
      <c r="D1" s="1089"/>
      <c r="E1" s="1089"/>
      <c r="F1" s="1089"/>
      <c r="G1" s="1089"/>
      <c r="H1" s="1089"/>
      <c r="I1" s="1089"/>
    </row>
    <row r="2" spans="1:9">
      <c r="A2" s="2" t="s">
        <v>377</v>
      </c>
      <c r="B2" s="1070" t="str">
        <f>ข้อมูลโครงการ!L10</f>
        <v>ก่อสร้างอาคารศูนย์พัฒนาเด็กวัดศรีชมชื่น องค์การบริหารส่วนตำบลนาขมิ้น อำเภอโพนสวรรค์ จังหวัดนครพนม</v>
      </c>
      <c r="C2" s="1070"/>
      <c r="D2" s="1070"/>
      <c r="E2" s="1070"/>
      <c r="F2" s="1070"/>
      <c r="G2" s="1070"/>
      <c r="H2" s="1070"/>
      <c r="I2" s="1070"/>
    </row>
    <row r="3" spans="1:9" ht="21.75" customHeight="1">
      <c r="A3" s="1090" t="s">
        <v>378</v>
      </c>
      <c r="B3" s="1090"/>
      <c r="C3" s="379" t="str">
        <f>ข้อมูลโครงการ!L13</f>
        <v>บ้านทุ่งน้อย หมู่ที่ 7 ตำบลนาขมิ้น อำเภอโพนสวรรค์ จังหวัดนครพนม</v>
      </c>
      <c r="D3" s="378"/>
      <c r="E3" s="378"/>
      <c r="F3" s="378"/>
      <c r="G3" s="378"/>
      <c r="H3" s="378"/>
      <c r="I3" s="378"/>
    </row>
    <row r="4" spans="1:9" ht="21.75" customHeight="1">
      <c r="A4" s="380" t="s">
        <v>156</v>
      </c>
      <c r="B4" s="381" t="str">
        <f>ข้อมูลโครงการ!L14</f>
        <v>สถ.ศพด.1 กรมส่งเสริมการปกครองท้องถิ่น กระทรวงมหาดไทย</v>
      </c>
      <c r="C4" s="43"/>
      <c r="D4" s="134"/>
      <c r="E4" s="134"/>
      <c r="F4" s="134"/>
      <c r="G4" s="135"/>
      <c r="H4" s="135"/>
      <c r="I4" s="135"/>
    </row>
    <row r="5" spans="1:9">
      <c r="A5" s="46" t="s">
        <v>162</v>
      </c>
      <c r="B5" s="47"/>
      <c r="C5" s="36"/>
      <c r="D5" s="1096" t="str">
        <f>ข้อมูลโครงการ!L11</f>
        <v>องค์การบริหารส่วนตำบลนาขมิ้น อำเภอโพนสวรรค์ จังหวัดนครพนม</v>
      </c>
      <c r="E5" s="1070"/>
      <c r="F5" s="1070"/>
      <c r="G5" s="1070"/>
      <c r="H5" s="1070"/>
      <c r="I5" s="1070"/>
    </row>
    <row r="6" spans="1:9">
      <c r="A6" s="1097" t="s">
        <v>195</v>
      </c>
      <c r="B6" s="1097"/>
      <c r="C6" s="1097"/>
      <c r="D6" s="1097"/>
      <c r="E6" s="132">
        <v>1</v>
      </c>
      <c r="F6" s="6" t="s">
        <v>37</v>
      </c>
      <c r="G6" s="6"/>
      <c r="H6" s="6"/>
      <c r="I6" s="6"/>
    </row>
    <row r="7" spans="1:9">
      <c r="A7" s="36" t="s">
        <v>161</v>
      </c>
      <c r="B7" s="36"/>
      <c r="C7" s="36"/>
      <c r="D7" s="754"/>
      <c r="E7" s="744"/>
      <c r="F7" s="755"/>
      <c r="G7" s="756"/>
      <c r="H7" s="756"/>
      <c r="I7" s="8"/>
    </row>
    <row r="8" spans="1:9">
      <c r="A8" s="757" t="s">
        <v>0</v>
      </c>
      <c r="B8" s="1149" t="s">
        <v>1</v>
      </c>
      <c r="C8" s="1150"/>
      <c r="D8" s="1150"/>
      <c r="E8" s="1150"/>
      <c r="F8" s="1150"/>
      <c r="G8" s="1148" t="s">
        <v>163</v>
      </c>
      <c r="H8" s="1148"/>
      <c r="I8" s="757" t="s">
        <v>7</v>
      </c>
    </row>
    <row r="9" spans="1:9">
      <c r="A9" s="37"/>
      <c r="B9" s="1144"/>
      <c r="C9" s="1144"/>
      <c r="D9" s="1144"/>
      <c r="E9" s="1144"/>
      <c r="F9" s="1145"/>
      <c r="G9" s="1142"/>
      <c r="H9" s="1143"/>
      <c r="I9" s="767"/>
    </row>
    <row r="10" spans="1:9">
      <c r="A10" s="4">
        <v>1</v>
      </c>
      <c r="B10" s="1070" t="str">
        <f>ปร4!B9</f>
        <v>หมวดงานโครงสร้างวิศวกรรม</v>
      </c>
      <c r="C10" s="1070"/>
      <c r="D10" s="1070"/>
      <c r="E10" s="1070"/>
      <c r="F10" s="1071"/>
      <c r="G10" s="1098">
        <f>ปร5!H10</f>
        <v>0</v>
      </c>
      <c r="H10" s="1099"/>
      <c r="I10" s="5"/>
    </row>
    <row r="11" spans="1:9">
      <c r="A11" s="4">
        <v>2</v>
      </c>
      <c r="B11" s="1070" t="str">
        <f>ปร5!B11</f>
        <v>หมวดงานสถาปัตยกรรม</v>
      </c>
      <c r="C11" s="1070"/>
      <c r="D11" s="1070"/>
      <c r="E11" s="1070"/>
      <c r="F11" s="1071"/>
      <c r="G11" s="1146">
        <f>SUM(ปร5!H12:I19)</f>
        <v>0</v>
      </c>
      <c r="H11" s="1147"/>
      <c r="I11" s="5"/>
    </row>
    <row r="12" spans="1:9" ht="20.25" customHeight="1">
      <c r="A12" s="772">
        <v>3</v>
      </c>
      <c r="B12" s="1070" t="s">
        <v>674</v>
      </c>
      <c r="C12" s="1070"/>
      <c r="D12" s="1070"/>
      <c r="E12" s="1070"/>
      <c r="F12" s="1071"/>
      <c r="G12" s="1098">
        <f>ปร5!H20</f>
        <v>0</v>
      </c>
      <c r="H12" s="1099"/>
      <c r="I12" s="5"/>
    </row>
    <row r="13" spans="1:9">
      <c r="A13" s="772">
        <v>4</v>
      </c>
      <c r="B13" s="1070" t="s">
        <v>626</v>
      </c>
      <c r="C13" s="1070"/>
      <c r="D13" s="1070"/>
      <c r="E13" s="1070"/>
      <c r="F13" s="1071"/>
      <c r="G13" s="1098">
        <f>ปร5!H21</f>
        <v>0</v>
      </c>
      <c r="H13" s="1099"/>
      <c r="I13" s="5"/>
    </row>
    <row r="14" spans="1:9">
      <c r="A14" s="772"/>
      <c r="B14" s="1070"/>
      <c r="C14" s="1070"/>
      <c r="D14" s="1070"/>
      <c r="E14" s="1070"/>
      <c r="F14" s="1071"/>
      <c r="G14" s="1098"/>
      <c r="H14" s="1099"/>
      <c r="I14" s="5"/>
    </row>
    <row r="15" spans="1:9">
      <c r="A15" s="772"/>
      <c r="B15" s="1070"/>
      <c r="C15" s="1070"/>
      <c r="D15" s="1070"/>
      <c r="E15" s="1070"/>
      <c r="F15" s="1071"/>
      <c r="G15" s="1098"/>
      <c r="H15" s="1099"/>
      <c r="I15" s="39"/>
    </row>
    <row r="16" spans="1:9">
      <c r="A16" s="772"/>
      <c r="B16" s="1070"/>
      <c r="C16" s="1070"/>
      <c r="D16" s="1070"/>
      <c r="E16" s="1070"/>
      <c r="F16" s="1071"/>
      <c r="G16" s="1098"/>
      <c r="H16" s="1099"/>
      <c r="I16" s="39"/>
    </row>
    <row r="17" spans="1:12">
      <c r="A17" s="772"/>
      <c r="B17" s="1070"/>
      <c r="C17" s="1070"/>
      <c r="D17" s="1070"/>
      <c r="E17" s="1070"/>
      <c r="F17" s="1071"/>
      <c r="G17" s="1098"/>
      <c r="H17" s="1099"/>
      <c r="I17" s="39"/>
    </row>
    <row r="18" spans="1:12">
      <c r="A18" s="772"/>
      <c r="B18" s="1070"/>
      <c r="C18" s="1070"/>
      <c r="D18" s="1070"/>
      <c r="E18" s="1070"/>
      <c r="F18" s="1071"/>
      <c r="G18" s="1098"/>
      <c r="H18" s="1099"/>
      <c r="I18" s="39"/>
    </row>
    <row r="19" spans="1:12">
      <c r="A19" s="772"/>
      <c r="B19" s="1070"/>
      <c r="C19" s="1070"/>
      <c r="D19" s="1070"/>
      <c r="E19" s="1070"/>
      <c r="F19" s="1071"/>
      <c r="G19" s="1098"/>
      <c r="H19" s="1099"/>
      <c r="I19" s="39"/>
    </row>
    <row r="20" spans="1:12">
      <c r="A20" s="773"/>
      <c r="B20" s="1097"/>
      <c r="C20" s="1097"/>
      <c r="D20" s="1097"/>
      <c r="E20" s="1097"/>
      <c r="F20" s="1123"/>
      <c r="G20" s="1098"/>
      <c r="H20" s="1099"/>
      <c r="I20" s="39"/>
    </row>
    <row r="21" spans="1:12">
      <c r="A21" s="692"/>
      <c r="B21" s="1097"/>
      <c r="C21" s="1097"/>
      <c r="D21" s="1097"/>
      <c r="E21" s="1097"/>
      <c r="F21" s="1123"/>
      <c r="G21" s="1098"/>
      <c r="H21" s="1099"/>
      <c r="I21" s="143"/>
    </row>
    <row r="22" spans="1:12">
      <c r="A22" s="774"/>
      <c r="B22" s="768"/>
      <c r="C22" s="768"/>
      <c r="D22" s="768"/>
      <c r="E22" s="768"/>
      <c r="F22" s="768"/>
      <c r="G22" s="769"/>
      <c r="H22" s="770"/>
      <c r="I22" s="771"/>
    </row>
    <row r="23" spans="1:12">
      <c r="A23" s="1128" t="s">
        <v>672</v>
      </c>
      <c r="B23" s="1135" t="s">
        <v>194</v>
      </c>
      <c r="C23" s="1136"/>
      <c r="D23" s="1136"/>
      <c r="E23" s="1136"/>
      <c r="F23" s="1137"/>
      <c r="G23" s="1133">
        <f>SUM(G9:G21)</f>
        <v>0</v>
      </c>
      <c r="H23" s="1133"/>
      <c r="I23" s="131"/>
    </row>
    <row r="24" spans="1:12" ht="21.6" thickBot="1">
      <c r="A24" s="1129"/>
      <c r="B24" s="1138" t="s">
        <v>196</v>
      </c>
      <c r="C24" s="1139"/>
      <c r="D24" s="1139"/>
      <c r="E24" s="1139"/>
      <c r="F24" s="1140"/>
      <c r="G24" s="1134">
        <f>ROUNDDOWN(G23,-3)</f>
        <v>0</v>
      </c>
      <c r="H24" s="1134"/>
      <c r="I24" s="140"/>
      <c r="L24" s="860"/>
    </row>
    <row r="25" spans="1:12" ht="22.2" thickTop="1" thickBot="1">
      <c r="A25" s="1130"/>
      <c r="B25" s="1126" t="s">
        <v>198</v>
      </c>
      <c r="C25" s="1126"/>
      <c r="D25" s="1131" t="str">
        <f>BAHTTEXT(G24)</f>
        <v>ศูนย์บาทถ้วน</v>
      </c>
      <c r="E25" s="1131"/>
      <c r="F25" s="1131"/>
      <c r="G25" s="142" t="s">
        <v>197</v>
      </c>
      <c r="H25" s="142"/>
      <c r="I25" s="141"/>
      <c r="L25" s="861"/>
    </row>
    <row r="26" spans="1:12" ht="21.6" thickTop="1">
      <c r="A26" s="136"/>
      <c r="B26" s="137"/>
      <c r="C26" s="137"/>
      <c r="D26" s="137"/>
      <c r="E26" s="137"/>
      <c r="F26" s="137"/>
      <c r="G26" s="137"/>
      <c r="H26" s="137"/>
      <c r="I26" s="138"/>
    </row>
    <row r="27" spans="1:12">
      <c r="A27" s="136"/>
      <c r="B27" s="137"/>
      <c r="C27" s="1132"/>
      <c r="D27" s="1132"/>
      <c r="E27" s="1132"/>
      <c r="F27" s="1132"/>
      <c r="G27" s="1132"/>
      <c r="H27" s="137"/>
      <c r="I27" s="138"/>
    </row>
    <row r="28" spans="1:12">
      <c r="A28" s="136"/>
      <c r="B28" s="137"/>
      <c r="C28" s="137"/>
      <c r="D28" s="137"/>
      <c r="E28" s="137"/>
      <c r="F28" s="137"/>
      <c r="G28" s="137"/>
      <c r="H28" s="137"/>
      <c r="I28" s="138"/>
    </row>
    <row r="29" spans="1:12">
      <c r="A29" s="136"/>
      <c r="B29" s="137"/>
      <c r="C29" s="137"/>
      <c r="D29" s="137"/>
      <c r="E29" s="137"/>
      <c r="F29" s="137"/>
      <c r="G29" s="137"/>
      <c r="H29" s="137"/>
      <c r="I29" s="138"/>
    </row>
    <row r="30" spans="1:12">
      <c r="D30" s="1127"/>
      <c r="E30" s="1127"/>
      <c r="F30" s="1127"/>
      <c r="G30" s="1141"/>
      <c r="H30" s="1141"/>
      <c r="I30" s="138"/>
    </row>
    <row r="31" spans="1:12">
      <c r="D31" s="1127"/>
      <c r="E31" s="1127"/>
      <c r="F31" s="1127"/>
      <c r="G31" s="137"/>
      <c r="H31" s="137"/>
      <c r="I31" s="138"/>
    </row>
    <row r="32" spans="1:12">
      <c r="A32" s="136"/>
      <c r="B32" s="137"/>
      <c r="C32" s="137"/>
      <c r="D32" s="137"/>
      <c r="E32" s="137"/>
      <c r="F32" s="137"/>
      <c r="G32" s="137"/>
      <c r="H32" s="137"/>
      <c r="I32" s="138"/>
    </row>
    <row r="33" spans="1:9">
      <c r="A33" s="1127"/>
      <c r="B33" s="1127"/>
      <c r="C33" s="1127"/>
      <c r="D33" s="145"/>
      <c r="E33" s="137"/>
      <c r="F33" s="1127"/>
      <c r="G33" s="1127"/>
      <c r="H33" s="10"/>
      <c r="I33" s="138"/>
    </row>
    <row r="34" spans="1:9">
      <c r="A34" s="1127"/>
      <c r="B34" s="1127"/>
      <c r="C34" s="1127"/>
      <c r="D34" s="137"/>
      <c r="E34" s="137"/>
      <c r="F34" s="1087"/>
      <c r="G34" s="1087"/>
      <c r="I34" s="138"/>
    </row>
  </sheetData>
  <mergeCells count="48">
    <mergeCell ref="G8:H8"/>
    <mergeCell ref="A6:D6"/>
    <mergeCell ref="B8:F8"/>
    <mergeCell ref="A1:I1"/>
    <mergeCell ref="A3:B3"/>
    <mergeCell ref="D5:I5"/>
    <mergeCell ref="B2:I2"/>
    <mergeCell ref="G9:H9"/>
    <mergeCell ref="G10:H10"/>
    <mergeCell ref="G12:H12"/>
    <mergeCell ref="B9:F9"/>
    <mergeCell ref="B10:F10"/>
    <mergeCell ref="B12:F12"/>
    <mergeCell ref="B11:F11"/>
    <mergeCell ref="G11:H11"/>
    <mergeCell ref="G13:H13"/>
    <mergeCell ref="G14:H14"/>
    <mergeCell ref="G15:H15"/>
    <mergeCell ref="B13:F13"/>
    <mergeCell ref="B14:F14"/>
    <mergeCell ref="B15:F15"/>
    <mergeCell ref="G16:H16"/>
    <mergeCell ref="G17:H17"/>
    <mergeCell ref="G18:H18"/>
    <mergeCell ref="B16:F16"/>
    <mergeCell ref="B17:F17"/>
    <mergeCell ref="B18:F18"/>
    <mergeCell ref="G19:H19"/>
    <mergeCell ref="G20:H20"/>
    <mergeCell ref="G21:H21"/>
    <mergeCell ref="B19:F19"/>
    <mergeCell ref="B20:F20"/>
    <mergeCell ref="B21:F21"/>
    <mergeCell ref="F33:G33"/>
    <mergeCell ref="F34:G34"/>
    <mergeCell ref="A33:C33"/>
    <mergeCell ref="A34:C34"/>
    <mergeCell ref="G30:H30"/>
    <mergeCell ref="B25:C25"/>
    <mergeCell ref="D30:F30"/>
    <mergeCell ref="D31:F31"/>
    <mergeCell ref="A23:A25"/>
    <mergeCell ref="D25:F25"/>
    <mergeCell ref="C27:G27"/>
    <mergeCell ref="G23:H23"/>
    <mergeCell ref="G24:H24"/>
    <mergeCell ref="B23:F23"/>
    <mergeCell ref="B24:F24"/>
  </mergeCells>
  <printOptions horizontalCentered="1"/>
  <pageMargins left="0.39370078740157483" right="0.39370078740157483" top="0.39370078740157483" bottom="0.39370078740157483" header="0.31496062992125984" footer="0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7</vt:i4>
      </vt:variant>
      <vt:variant>
        <vt:lpstr>ช่วงที่มีชื่อ</vt:lpstr>
      </vt:variant>
      <vt:variant>
        <vt:i4>3</vt:i4>
      </vt:variant>
    </vt:vector>
  </HeadingPairs>
  <TitlesOfParts>
    <vt:vector size="10" baseType="lpstr">
      <vt:lpstr>ข้อมูลโครงการ</vt:lpstr>
      <vt:lpstr>ข้อมูลค่าแรงงาน</vt:lpstr>
      <vt:lpstr>ข้อมูลวัสดุ</vt:lpstr>
      <vt:lpstr>ค่างานต้นทุน</vt:lpstr>
      <vt:lpstr>ปร4</vt:lpstr>
      <vt:lpstr>ปร5</vt:lpstr>
      <vt:lpstr>ปร6</vt:lpstr>
      <vt:lpstr>ปร4!Print_Area</vt:lpstr>
      <vt:lpstr>ค่างานต้นทุน!Print_Titles</vt:lpstr>
      <vt:lpstr>ปร4!Print_Titles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ไบร์ท</dc:creator>
  <cp:lastModifiedBy>acer</cp:lastModifiedBy>
  <cp:lastPrinted>2021-12-16T02:25:37Z</cp:lastPrinted>
  <dcterms:created xsi:type="dcterms:W3CDTF">2016-10-18T03:55:59Z</dcterms:created>
  <dcterms:modified xsi:type="dcterms:W3CDTF">2021-12-20T06:31:21Z</dcterms:modified>
</cp:coreProperties>
</file>